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xr:revisionPtr revIDLastSave="0" documentId="13_ncr:1_{1F927554-E463-48B1-B152-D8BBA0EDC028}" xr6:coauthVersionLast="47" xr6:coauthVersionMax="47" xr10:uidLastSave="{00000000-0000-0000-0000-000000000000}"/>
  <bookViews>
    <workbookView xWindow="-120" yWindow="-120" windowWidth="29040" windowHeight="15720" tabRatio="701" xr2:uid="{00000000-000D-0000-FFFF-FFFF00000000}"/>
  </bookViews>
  <sheets>
    <sheet name="表紙" sheetId="120" r:id="rId1"/>
    <sheet name="凡例" sheetId="121" r:id="rId2"/>
    <sheet name="目次" sheetId="122" r:id="rId3"/>
    <sheet name="1-表" sheetId="123" r:id="rId4"/>
    <sheet name="1-1" sheetId="107" r:id="rId5"/>
    <sheet name="1-2" sheetId="108" r:id="rId6"/>
    <sheet name="1-3" sheetId="91" r:id="rId7"/>
    <sheet name="1-4" sheetId="92" r:id="rId8"/>
    <sheet name="1-5" sheetId="93" r:id="rId9"/>
    <sheet name="1-6" sheetId="94" r:id="rId10"/>
    <sheet name="1-7" sheetId="95" r:id="rId11"/>
    <sheet name="1-8" sheetId="104" r:id="rId12"/>
    <sheet name="1-9" sheetId="96" r:id="rId13"/>
    <sheet name="1-10" sheetId="97" r:id="rId14"/>
    <sheet name="1-11" sheetId="98" r:id="rId15"/>
    <sheet name="1-12" sheetId="109" r:id="rId16"/>
    <sheet name="2-表" sheetId="124" r:id="rId17"/>
    <sheet name="2-1" sheetId="110" r:id="rId18"/>
    <sheet name="2-2" sheetId="106" r:id="rId19"/>
    <sheet name="2-3" sheetId="111" r:id="rId20"/>
    <sheet name="2-4" sheetId="112" r:id="rId21"/>
    <sheet name="2-5" sheetId="113" r:id="rId22"/>
    <sheet name="3-表" sheetId="125" r:id="rId23"/>
    <sheet name="3-1" sheetId="20" r:id="rId24"/>
    <sheet name="3-2" sheetId="19" r:id="rId25"/>
    <sheet name="3-3" sheetId="18" r:id="rId26"/>
    <sheet name="4-表" sheetId="126" r:id="rId27"/>
    <sheet name="4-1" sheetId="22" r:id="rId28"/>
    <sheet name="4-2" sheetId="82" r:id="rId29"/>
    <sheet name="5-表" sheetId="127" r:id="rId30"/>
    <sheet name="5-1" sheetId="118" r:id="rId31"/>
    <sheet name="5-2" sheetId="119" r:id="rId32"/>
    <sheet name="6-表" sheetId="128" r:id="rId33"/>
    <sheet name="6-1" sheetId="101" r:id="rId34"/>
    <sheet name="6-2" sheetId="102" r:id="rId35"/>
    <sheet name="7-表" sheetId="129" r:id="rId36"/>
    <sheet name="7-1" sheetId="29" r:id="rId37"/>
    <sheet name="7-2" sheetId="28" r:id="rId38"/>
    <sheet name="8-表" sheetId="130" r:id="rId39"/>
    <sheet name="8-1" sheetId="114" r:id="rId40"/>
    <sheet name="9-表" sheetId="131" r:id="rId41"/>
    <sheet name="9-1" sheetId="89" r:id="rId42"/>
    <sheet name="9-2" sheetId="90" r:id="rId43"/>
    <sheet name="帰-表" sheetId="132" r:id="rId44"/>
    <sheet name="帰-1" sheetId="115" r:id="rId45"/>
    <sheet name="官-表" sheetId="133" r:id="rId46"/>
    <sheet name="官-1" sheetId="116" r:id="rId47"/>
    <sheet name="官-2" sheetId="99" r:id="rId48"/>
    <sheet name="官-3" sheetId="100" r:id="rId49"/>
    <sheet name="官-4" sheetId="103" r:id="rId50"/>
    <sheet name="官-5" sheetId="55" r:id="rId51"/>
    <sheet name="官-6" sheetId="56" r:id="rId52"/>
    <sheet name="官-7" sheetId="117" r:id="rId53"/>
  </sheets>
  <definedNames>
    <definedName name="_xlnm._FilterDatabase" localSheetId="20" hidden="1">'2-4'!$A$4:$I$276</definedName>
    <definedName name="_xlnm._FilterDatabase" localSheetId="39" hidden="1">'8-1'!$A$4:$I$184</definedName>
    <definedName name="_xlnm._FilterDatabase" localSheetId="52" hidden="1">'官-7'!$A$4:$I$184</definedName>
    <definedName name="_xlnm.Print_Area" localSheetId="18">'2-2'!$A$1:$O$21</definedName>
    <definedName name="_xlnm.Print_Area" localSheetId="23">'3-1'!$A$1:$K$196</definedName>
    <definedName name="_xlnm.Print_Area" localSheetId="24">'3-2'!$A$1:$I$69</definedName>
    <definedName name="_xlnm.Print_Area" localSheetId="28">'4-2'!$A$1:$K$22</definedName>
    <definedName name="_xlnm.Print_Area" localSheetId="33">'6-1'!$A$1:$E$43</definedName>
    <definedName name="_xlnm.Print_Area" localSheetId="41">'9-1'!$A$1:$N$23</definedName>
    <definedName name="_xlnm.Print_Area" localSheetId="50">'官-5'!$A$1:$K$194</definedName>
    <definedName name="_xlnm.Print_Titles" localSheetId="4">'1-1'!$2:$5</definedName>
    <definedName name="_xlnm.Print_Titles" localSheetId="13">'1-10'!$2:$5</definedName>
    <definedName name="_xlnm.Print_Titles" localSheetId="14">'1-11'!$2:$5</definedName>
    <definedName name="_xlnm.Print_Titles" localSheetId="15">'1-12'!$2:$6</definedName>
    <definedName name="_xlnm.Print_Titles" localSheetId="5">'1-2'!$2:$5</definedName>
    <definedName name="_xlnm.Print_Titles" localSheetId="6">'1-3'!$2:$6</definedName>
    <definedName name="_xlnm.Print_Titles" localSheetId="7">'1-4'!$2:$7</definedName>
    <definedName name="_xlnm.Print_Titles" localSheetId="8">'1-5'!#REF!</definedName>
    <definedName name="_xlnm.Print_Titles" localSheetId="9">'1-6'!$2:$7</definedName>
    <definedName name="_xlnm.Print_Titles" localSheetId="10">'1-7'!$2:$5</definedName>
    <definedName name="_xlnm.Print_Titles" localSheetId="11">'1-8'!$2:$5</definedName>
    <definedName name="_xlnm.Print_Titles" localSheetId="12">'1-9'!$2:$5</definedName>
    <definedName name="_xlnm.Print_Titles" localSheetId="17">'2-1'!$2:$5</definedName>
    <definedName name="_xlnm.Print_Titles" localSheetId="18">'2-2'!$2:$4</definedName>
    <definedName name="_xlnm.Print_Titles" localSheetId="19">'2-3'!$2:$4</definedName>
    <definedName name="_xlnm.Print_Titles" localSheetId="20">'2-4'!$2:$4</definedName>
    <definedName name="_xlnm.Print_Titles" localSheetId="21">'2-5'!$2:$5</definedName>
    <definedName name="_xlnm.Print_Titles" localSheetId="23">'3-1'!$2:$5</definedName>
    <definedName name="_xlnm.Print_Titles" localSheetId="24">'3-2'!$2:$5</definedName>
    <definedName name="_xlnm.Print_Titles" localSheetId="25">'3-3'!$2:$4</definedName>
    <definedName name="_xlnm.Print_Titles" localSheetId="27">'4-1'!$2:$4</definedName>
    <definedName name="_xlnm.Print_Titles" localSheetId="28">'4-2'!$2:$4</definedName>
    <definedName name="_xlnm.Print_Titles" localSheetId="30">'5-1'!$2:$6</definedName>
    <definedName name="_xlnm.Print_Titles" localSheetId="31">'5-2'!$2:$5</definedName>
    <definedName name="_xlnm.Print_Titles" localSheetId="33">'6-1'!$3:$7</definedName>
    <definedName name="_xlnm.Print_Titles" localSheetId="34">'6-2'!$2:$4</definedName>
    <definedName name="_xlnm.Print_Titles" localSheetId="36">'7-1'!$2:$5</definedName>
    <definedName name="_xlnm.Print_Titles" localSheetId="37">'7-2'!$2:$5</definedName>
    <definedName name="_xlnm.Print_Titles" localSheetId="39">'8-1'!$2:$4</definedName>
    <definedName name="_xlnm.Print_Titles" localSheetId="41">'9-1'!$2:$5</definedName>
    <definedName name="_xlnm.Print_Titles" localSheetId="42">'9-2'!$2:$6</definedName>
    <definedName name="_xlnm.Print_Titles" localSheetId="46">'官-1'!$2:$5</definedName>
    <definedName name="_xlnm.Print_Titles" localSheetId="47">'官-2'!$2:$6</definedName>
    <definedName name="_xlnm.Print_Titles" localSheetId="48">'官-3'!$2:$4</definedName>
    <definedName name="_xlnm.Print_Titles" localSheetId="49">'官-4'!$2:$5</definedName>
    <definedName name="_xlnm.Print_Titles" localSheetId="50">'官-5'!$2:$5</definedName>
    <definedName name="_xlnm.Print_Titles" localSheetId="51">'官-6'!#REF!</definedName>
    <definedName name="_xlnm.Print_Titles" localSheetId="52">'官-7'!$2:$4</definedName>
    <definedName name="_xlnm.Print_Titles" localSheetId="44">'帰-1'!$2:$5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 i="104" l="1" a="1"/>
  <c r="H7" i="104" s="1"/>
  <c r="I7" i="104" a="1"/>
  <c r="I7" i="104" s="1"/>
  <c r="J7" i="104" a="1"/>
  <c r="J7" i="104"/>
  <c r="K7" i="104" a="1"/>
  <c r="K7" i="104"/>
  <c r="L7" i="104" a="1"/>
  <c r="L7" i="104" s="1"/>
  <c r="M7" i="104" a="1"/>
  <c r="M7" i="104" s="1"/>
  <c r="N7" i="104" a="1"/>
  <c r="N7" i="104"/>
  <c r="O7" i="104" a="1"/>
  <c r="O7" i="104"/>
  <c r="P7" i="104" a="1"/>
  <c r="P7" i="104" s="1"/>
  <c r="Q7" i="104" a="1"/>
  <c r="Q7" i="104" s="1"/>
  <c r="R7" i="104" a="1"/>
  <c r="R7" i="104"/>
  <c r="S7" i="104" a="1"/>
  <c r="S7" i="104"/>
  <c r="T7" i="104" a="1"/>
  <c r="T7" i="104" s="1"/>
  <c r="U7" i="104" a="1"/>
  <c r="U7" i="104" s="1"/>
  <c r="V7" i="104" a="1"/>
  <c r="V7" i="104"/>
  <c r="W7" i="104" a="1"/>
  <c r="W7" i="104"/>
  <c r="X7" i="104" a="1"/>
  <c r="X7" i="104" s="1"/>
  <c r="Y7" i="104" a="1"/>
  <c r="Y7" i="104" s="1"/>
  <c r="Z7" i="104" a="1"/>
  <c r="Z7" i="104"/>
  <c r="AA7" i="104" a="1"/>
  <c r="AA7" i="104" s="1"/>
  <c r="AB7" i="104" a="1"/>
  <c r="AB7" i="104" s="1"/>
  <c r="AC7" i="104" a="1"/>
  <c r="AC7" i="104" s="1"/>
  <c r="AD7" i="104" a="1"/>
  <c r="AD7" i="104"/>
  <c r="AE7" i="104" a="1"/>
  <c r="AE7" i="104" s="1"/>
  <c r="AF7" i="104" a="1"/>
  <c r="AF7" i="104" s="1"/>
  <c r="AG7" i="104" a="1"/>
  <c r="AG7" i="104" s="1"/>
  <c r="AH7" i="104" a="1"/>
  <c r="AH7" i="104" s="1"/>
  <c r="AI7" i="104" a="1"/>
  <c r="AI7" i="104" s="1"/>
  <c r="AJ7" i="104" a="1"/>
  <c r="AJ7" i="104" s="1"/>
  <c r="AK7" i="104" a="1"/>
  <c r="AK7" i="104" s="1"/>
  <c r="AL7" i="104" a="1"/>
  <c r="AL7" i="104" s="1"/>
  <c r="AM7" i="104" a="1"/>
  <c r="AM7" i="104" s="1"/>
  <c r="H7" i="103" a="1"/>
  <c r="H7" i="103" s="1"/>
  <c r="I7" i="103" a="1"/>
  <c r="I7" i="103" s="1"/>
  <c r="J7" i="103" a="1"/>
  <c r="J7" i="103" s="1"/>
  <c r="K7" i="103" a="1"/>
  <c r="K7" i="103" s="1"/>
  <c r="L7" i="103" a="1"/>
  <c r="L7" i="103" s="1"/>
  <c r="M7" i="103" a="1"/>
  <c r="M7" i="103" s="1"/>
  <c r="N7" i="103" a="1"/>
  <c r="N7" i="103" s="1"/>
  <c r="O7" i="103" a="1"/>
  <c r="O7" i="103" s="1"/>
  <c r="P7" i="103" a="1"/>
  <c r="P7" i="103" s="1"/>
  <c r="Q7" i="103" a="1"/>
  <c r="Q7" i="103" s="1"/>
  <c r="R7" i="103" a="1"/>
  <c r="R7" i="103" s="1"/>
  <c r="S7" i="103" a="1"/>
  <c r="S7" i="103" s="1"/>
  <c r="T7" i="103" a="1"/>
  <c r="T7" i="103" s="1"/>
  <c r="U7" i="103" a="1"/>
  <c r="U7" i="103" s="1"/>
  <c r="V7" i="103" a="1"/>
  <c r="V7" i="103" s="1"/>
  <c r="W7" i="103" a="1"/>
  <c r="W7" i="103" s="1"/>
  <c r="X7" i="103" a="1"/>
  <c r="X7" i="103" s="1"/>
  <c r="Y7" i="103" a="1"/>
  <c r="Y7" i="103" s="1"/>
  <c r="Z7" i="103" a="1"/>
  <c r="Z7" i="103" s="1"/>
  <c r="AA7" i="103" a="1"/>
  <c r="AA7" i="103" s="1"/>
  <c r="AB7" i="103" a="1"/>
  <c r="AB7" i="103" s="1"/>
  <c r="AC7" i="103" a="1"/>
  <c r="AC7" i="103" s="1"/>
  <c r="AD7" i="103" a="1"/>
  <c r="AD7" i="103" s="1"/>
  <c r="AE7" i="103" a="1"/>
  <c r="AE7" i="103" s="1"/>
  <c r="AF7" i="103" a="1"/>
  <c r="AF7" i="103" s="1"/>
  <c r="AG7" i="103" a="1"/>
  <c r="AG7" i="103" s="1"/>
  <c r="AH7" i="103" a="1"/>
  <c r="AH7" i="103" s="1"/>
  <c r="AI7" i="103" a="1"/>
  <c r="AI7" i="103" s="1"/>
  <c r="AJ7" i="103" a="1"/>
  <c r="AJ7" i="103" s="1"/>
  <c r="AK7" i="103" a="1"/>
  <c r="AK7" i="103" s="1"/>
  <c r="AL7" i="103" a="1"/>
  <c r="AL7" i="103" s="1"/>
  <c r="AM7" i="103" a="1"/>
  <c r="AM7" i="103" s="1"/>
  <c r="G6" i="119" l="1" a="1"/>
  <c r="G6" i="119" s="1"/>
  <c r="H6" i="119" a="1"/>
  <c r="H6" i="119"/>
  <c r="I6" i="119" a="1"/>
  <c r="I6" i="119"/>
  <c r="J6" i="119" a="1"/>
  <c r="J6" i="119"/>
  <c r="K6" i="119" a="1"/>
  <c r="K6" i="119" s="1"/>
  <c r="L6" i="119" a="1"/>
  <c r="L6" i="119" s="1"/>
  <c r="M6" i="119" a="1"/>
  <c r="M6" i="119"/>
  <c r="N6" i="119" a="1"/>
  <c r="N6" i="119"/>
  <c r="O6" i="119" a="1"/>
  <c r="O6" i="119" s="1"/>
  <c r="P6" i="119" a="1"/>
  <c r="P6" i="119" s="1"/>
  <c r="Q6" i="119" a="1"/>
  <c r="Q6" i="119" s="1"/>
  <c r="R6" i="119" a="1"/>
  <c r="R6" i="119"/>
  <c r="S6" i="119" a="1"/>
  <c r="S6" i="119" s="1"/>
  <c r="T6" i="119" a="1"/>
  <c r="T6" i="119" s="1"/>
  <c r="U6" i="119" a="1"/>
  <c r="U6" i="119" s="1"/>
  <c r="V6" i="119" a="1"/>
  <c r="V6" i="119"/>
  <c r="W6" i="119" a="1"/>
  <c r="W6" i="119" s="1"/>
  <c r="X6" i="119" a="1"/>
  <c r="X6" i="119" s="1"/>
  <c r="G7" i="119" a="1"/>
  <c r="G7" i="119" s="1"/>
  <c r="I7" i="119" a="1"/>
  <c r="I7" i="119" s="1"/>
  <c r="K7" i="119" a="1"/>
  <c r="K7" i="119" s="1"/>
  <c r="M7" i="119" a="1"/>
  <c r="M7" i="119"/>
  <c r="O7" i="119" a="1"/>
  <c r="O7" i="119" s="1"/>
  <c r="Q7" i="119" a="1"/>
  <c r="Q7" i="119" s="1"/>
  <c r="S7" i="119" a="1"/>
  <c r="S7" i="119" s="1"/>
  <c r="U7" i="119" a="1"/>
  <c r="U7" i="119" s="1"/>
  <c r="W7" i="119" a="1"/>
  <c r="W7" i="119" s="1"/>
  <c r="C8" i="119"/>
  <c r="D8" i="119"/>
  <c r="E8" i="119"/>
  <c r="E6" i="119" s="1" a="1"/>
  <c r="E6" i="119" s="1"/>
  <c r="F8" i="119"/>
  <c r="E9" i="119"/>
  <c r="E7" i="119" s="1" a="1"/>
  <c r="E7" i="119" s="1"/>
  <c r="E10" i="119"/>
  <c r="C10" i="119" s="1"/>
  <c r="F10" i="119"/>
  <c r="D10" i="119" s="1"/>
  <c r="C11" i="119"/>
  <c r="E11" i="119"/>
  <c r="C12" i="119"/>
  <c r="D12" i="119"/>
  <c r="E12" i="119"/>
  <c r="F12" i="119"/>
  <c r="C13" i="119"/>
  <c r="E13" i="119"/>
  <c r="E14" i="119"/>
  <c r="C14" i="119" s="1"/>
  <c r="F14" i="119"/>
  <c r="D14" i="119" s="1"/>
  <c r="C15" i="119"/>
  <c r="E15" i="119"/>
  <c r="C16" i="119"/>
  <c r="D16" i="119"/>
  <c r="E16" i="119"/>
  <c r="F16" i="119"/>
  <c r="E17" i="119"/>
  <c r="C17" i="119" s="1"/>
  <c r="E18" i="119"/>
  <c r="C18" i="119" s="1"/>
  <c r="F18" i="119"/>
  <c r="D18" i="119" s="1"/>
  <c r="C19" i="119"/>
  <c r="E19" i="119"/>
  <c r="C20" i="119"/>
  <c r="D20" i="119"/>
  <c r="E20" i="119"/>
  <c r="F20" i="119"/>
  <c r="C21" i="119"/>
  <c r="E21" i="119"/>
  <c r="E22" i="119"/>
  <c r="C22" i="119" s="1"/>
  <c r="F22" i="119"/>
  <c r="D22" i="119" s="1"/>
  <c r="C23" i="119"/>
  <c r="E23" i="119"/>
  <c r="C24" i="119"/>
  <c r="D24" i="119"/>
  <c r="E24" i="119"/>
  <c r="F24" i="119"/>
  <c r="E25" i="119"/>
  <c r="C25" i="119" s="1"/>
  <c r="E26" i="119"/>
  <c r="C26" i="119" s="1"/>
  <c r="F26" i="119"/>
  <c r="D26" i="119" s="1"/>
  <c r="C27" i="119"/>
  <c r="E27" i="119"/>
  <c r="C28" i="119"/>
  <c r="D28" i="119"/>
  <c r="E28" i="119"/>
  <c r="F28" i="119"/>
  <c r="C29" i="119"/>
  <c r="E29" i="119"/>
  <c r="E30" i="119"/>
  <c r="C30" i="119" s="1"/>
  <c r="F30" i="119"/>
  <c r="D30" i="119" s="1"/>
  <c r="C31" i="119"/>
  <c r="E31" i="119"/>
  <c r="C32" i="119"/>
  <c r="D32" i="119"/>
  <c r="E32" i="119"/>
  <c r="F32" i="119"/>
  <c r="E33" i="119"/>
  <c r="C33" i="119" s="1"/>
  <c r="E34" i="119"/>
  <c r="C34" i="119" s="1"/>
  <c r="F34" i="119"/>
  <c r="D34" i="119" s="1"/>
  <c r="C35" i="119"/>
  <c r="E35" i="119"/>
  <c r="D7" i="118"/>
  <c r="E7" i="118"/>
  <c r="F7" i="118"/>
  <c r="H7" i="118"/>
  <c r="I7" i="118"/>
  <c r="J7" i="118"/>
  <c r="K7" i="118"/>
  <c r="L7" i="118"/>
  <c r="M7" i="118"/>
  <c r="N7" i="118"/>
  <c r="C8" i="118"/>
  <c r="C7" i="118" s="1"/>
  <c r="G8" i="118"/>
  <c r="C9" i="118"/>
  <c r="G9" i="118" s="1"/>
  <c r="B9" i="118" s="1"/>
  <c r="C10" i="118"/>
  <c r="G10" i="118" s="1"/>
  <c r="B10" i="118" s="1"/>
  <c r="C11" i="118"/>
  <c r="G11" i="118" s="1"/>
  <c r="B11" i="118" s="1"/>
  <c r="C12" i="118"/>
  <c r="G12" i="118" s="1"/>
  <c r="B12" i="118" s="1"/>
  <c r="C13" i="118"/>
  <c r="G13" i="118" s="1"/>
  <c r="B13" i="118" s="1"/>
  <c r="C14" i="118"/>
  <c r="G14" i="118" s="1"/>
  <c r="B14" i="118" s="1"/>
  <c r="C15" i="118"/>
  <c r="G15" i="118"/>
  <c r="B15" i="118" s="1"/>
  <c r="C16" i="118"/>
  <c r="G16" i="118"/>
  <c r="B16" i="118" s="1"/>
  <c r="C17" i="118"/>
  <c r="G17" i="118" s="1"/>
  <c r="B17" i="118" s="1"/>
  <c r="C18" i="118"/>
  <c r="G18" i="118" s="1"/>
  <c r="B18" i="118" s="1"/>
  <c r="C19" i="118"/>
  <c r="G19" i="118" s="1"/>
  <c r="B19" i="118" s="1"/>
  <c r="C20" i="118"/>
  <c r="G20" i="118" s="1"/>
  <c r="B20" i="118" s="1"/>
  <c r="C21" i="118"/>
  <c r="G21" i="118" s="1"/>
  <c r="B21" i="118" s="1"/>
  <c r="D6" i="119" l="1" a="1"/>
  <c r="D6" i="119" s="1"/>
  <c r="C9" i="119"/>
  <c r="C7" i="119" s="1" a="1"/>
  <c r="C7" i="119" s="1"/>
  <c r="F6" i="119" a="1"/>
  <c r="F6" i="119" s="1"/>
  <c r="G7" i="118"/>
  <c r="B8" i="118"/>
  <c r="B7" i="118" s="1"/>
  <c r="C6" i="119" l="1" a="1"/>
  <c r="C6" i="119" s="1"/>
  <c r="C17" i="117" l="1"/>
  <c r="D17" i="117"/>
  <c r="E17" i="117"/>
  <c r="F17" i="117"/>
  <c r="G17" i="117"/>
  <c r="H17" i="117"/>
  <c r="I17" i="117"/>
  <c r="C29" i="117"/>
  <c r="D29" i="117"/>
  <c r="E29" i="117"/>
  <c r="F29" i="117"/>
  <c r="G29" i="117"/>
  <c r="H29" i="117"/>
  <c r="I29" i="117"/>
  <c r="I16" i="117" s="1" a="1"/>
  <c r="I16" i="117" s="1"/>
  <c r="C41" i="117"/>
  <c r="D41" i="117"/>
  <c r="E41" i="117"/>
  <c r="F41" i="117"/>
  <c r="G41" i="117"/>
  <c r="H41" i="117"/>
  <c r="I41" i="117"/>
  <c r="C53" i="117"/>
  <c r="D53" i="117"/>
  <c r="E53" i="117"/>
  <c r="F53" i="117"/>
  <c r="G53" i="117"/>
  <c r="H53" i="117"/>
  <c r="I53" i="117"/>
  <c r="C65" i="117"/>
  <c r="D65" i="117"/>
  <c r="E65" i="117"/>
  <c r="F65" i="117"/>
  <c r="G65" i="117"/>
  <c r="H65" i="117"/>
  <c r="I65" i="117"/>
  <c r="C77" i="117"/>
  <c r="D77" i="117"/>
  <c r="E77" i="117"/>
  <c r="F77" i="117"/>
  <c r="G77" i="117"/>
  <c r="H77" i="117"/>
  <c r="I77" i="117"/>
  <c r="C89" i="117"/>
  <c r="D89" i="117"/>
  <c r="E89" i="117"/>
  <c r="F89" i="117"/>
  <c r="G89" i="117"/>
  <c r="G13" i="117" s="1" a="1"/>
  <c r="G13" i="117" s="1"/>
  <c r="H89" i="117"/>
  <c r="I89" i="117"/>
  <c r="C101" i="117"/>
  <c r="D101" i="117"/>
  <c r="E101" i="117"/>
  <c r="F101" i="117"/>
  <c r="G101" i="117"/>
  <c r="H101" i="117"/>
  <c r="H16" i="117" s="1" a="1"/>
  <c r="H16" i="117" s="1"/>
  <c r="I101" i="117"/>
  <c r="C113" i="117"/>
  <c r="D113" i="117"/>
  <c r="E113" i="117"/>
  <c r="F113" i="117"/>
  <c r="G113" i="117"/>
  <c r="H113" i="117"/>
  <c r="I113" i="117"/>
  <c r="I14" i="117" s="1" a="1"/>
  <c r="I14" i="117" s="1"/>
  <c r="C125" i="117"/>
  <c r="D125" i="117"/>
  <c r="E125" i="117"/>
  <c r="F125" i="117"/>
  <c r="G125" i="117"/>
  <c r="H125" i="117"/>
  <c r="I125" i="117"/>
  <c r="C137" i="117"/>
  <c r="D137" i="117"/>
  <c r="E137" i="117"/>
  <c r="F137" i="117"/>
  <c r="G137" i="117"/>
  <c r="H137" i="117"/>
  <c r="I137" i="117"/>
  <c r="C149" i="117"/>
  <c r="D149" i="117"/>
  <c r="E149" i="117"/>
  <c r="F149" i="117"/>
  <c r="G149" i="117"/>
  <c r="H149" i="117"/>
  <c r="I149" i="117"/>
  <c r="C161" i="117"/>
  <c r="D161" i="117"/>
  <c r="E161" i="117"/>
  <c r="F161" i="117"/>
  <c r="G161" i="117"/>
  <c r="H161" i="117"/>
  <c r="I161" i="117"/>
  <c r="C173" i="117"/>
  <c r="D173" i="117"/>
  <c r="E173" i="117"/>
  <c r="F173" i="117"/>
  <c r="G173" i="117"/>
  <c r="H173" i="117"/>
  <c r="I173" i="117"/>
  <c r="H6" i="116"/>
  <c r="D7" i="116"/>
  <c r="E7" i="116"/>
  <c r="D8" i="116"/>
  <c r="E8" i="116"/>
  <c r="D9" i="116"/>
  <c r="E9" i="116"/>
  <c r="E25" i="116" s="1"/>
  <c r="D10" i="116"/>
  <c r="E10" i="116"/>
  <c r="D11" i="116"/>
  <c r="D29" i="116" s="1"/>
  <c r="E11" i="116"/>
  <c r="D12" i="116"/>
  <c r="D31" i="116" s="1"/>
  <c r="E12" i="116"/>
  <c r="E31" i="116" s="1"/>
  <c r="D13" i="116"/>
  <c r="E13" i="116"/>
  <c r="E32" i="116" s="1"/>
  <c r="D14" i="116"/>
  <c r="E14" i="116"/>
  <c r="D15" i="116"/>
  <c r="D34" i="116" s="1"/>
  <c r="E15" i="116"/>
  <c r="D16" i="116"/>
  <c r="D35" i="116" s="1"/>
  <c r="E16" i="116"/>
  <c r="E35" i="116" s="1"/>
  <c r="D17" i="116"/>
  <c r="E17" i="116"/>
  <c r="C18" i="116"/>
  <c r="C6" i="116" s="1"/>
  <c r="F18" i="116"/>
  <c r="F6" i="116" s="1"/>
  <c r="G18" i="116"/>
  <c r="G6" i="116" s="1"/>
  <c r="H18" i="116"/>
  <c r="I18" i="116"/>
  <c r="I6" i="116" s="1"/>
  <c r="J18" i="116"/>
  <c r="J6" i="116" s="1"/>
  <c r="K18" i="116"/>
  <c r="K6" i="116" s="1"/>
  <c r="L18" i="116"/>
  <c r="L6" i="116" s="1"/>
  <c r="D19" i="116"/>
  <c r="D18" i="116" s="1"/>
  <c r="E19" i="116"/>
  <c r="D20" i="116"/>
  <c r="E20" i="116"/>
  <c r="E18" i="116" s="1"/>
  <c r="D21" i="116"/>
  <c r="E21" i="116"/>
  <c r="D22" i="116"/>
  <c r="E22" i="116"/>
  <c r="C23" i="116"/>
  <c r="E23" i="116"/>
  <c r="F23" i="116"/>
  <c r="G23" i="116"/>
  <c r="H23" i="116"/>
  <c r="I23" i="116"/>
  <c r="J23" i="116"/>
  <c r="K23" i="116"/>
  <c r="L23" i="116"/>
  <c r="C24" i="116"/>
  <c r="D24" i="116"/>
  <c r="F24" i="116"/>
  <c r="G24" i="116"/>
  <c r="H24" i="116"/>
  <c r="I24" i="116"/>
  <c r="J24" i="116"/>
  <c r="K24" i="116"/>
  <c r="L24" i="116"/>
  <c r="C25" i="116"/>
  <c r="D25" i="116"/>
  <c r="F25" i="116"/>
  <c r="G25" i="116"/>
  <c r="H25" i="116"/>
  <c r="I25" i="116"/>
  <c r="J25" i="116"/>
  <c r="K25" i="116"/>
  <c r="L25" i="116"/>
  <c r="C26" i="116"/>
  <c r="D26" i="116"/>
  <c r="E26" i="116"/>
  <c r="F26" i="116"/>
  <c r="G26" i="116"/>
  <c r="H26" i="116"/>
  <c r="I26" i="116"/>
  <c r="J26" i="116"/>
  <c r="K26" i="116"/>
  <c r="L26" i="116"/>
  <c r="C27" i="116"/>
  <c r="E27" i="116"/>
  <c r="F27" i="116"/>
  <c r="G27" i="116"/>
  <c r="H27" i="116"/>
  <c r="I27" i="116"/>
  <c r="J27" i="116"/>
  <c r="K27" i="116"/>
  <c r="L27" i="116"/>
  <c r="C28" i="116"/>
  <c r="D28" i="116"/>
  <c r="F28" i="116"/>
  <c r="G28" i="116"/>
  <c r="H28" i="116"/>
  <c r="I28" i="116"/>
  <c r="J28" i="116"/>
  <c r="K28" i="116"/>
  <c r="L28" i="116"/>
  <c r="C29" i="116"/>
  <c r="E29" i="116"/>
  <c r="F29" i="116"/>
  <c r="G29" i="116"/>
  <c r="H29" i="116"/>
  <c r="I29" i="116"/>
  <c r="J29" i="116"/>
  <c r="K29" i="116"/>
  <c r="L29" i="116"/>
  <c r="C30" i="116"/>
  <c r="D30" i="116"/>
  <c r="E30" i="116"/>
  <c r="F30" i="116"/>
  <c r="G30" i="116"/>
  <c r="H30" i="116"/>
  <c r="I30" i="116"/>
  <c r="J30" i="116"/>
  <c r="K30" i="116"/>
  <c r="L30" i="116"/>
  <c r="C31" i="116"/>
  <c r="F31" i="116"/>
  <c r="G31" i="116"/>
  <c r="H31" i="116"/>
  <c r="I31" i="116"/>
  <c r="J31" i="116"/>
  <c r="K31" i="116"/>
  <c r="L31" i="116"/>
  <c r="C32" i="116"/>
  <c r="D32" i="116"/>
  <c r="F32" i="116"/>
  <c r="G32" i="116"/>
  <c r="H32" i="116"/>
  <c r="I32" i="116"/>
  <c r="J32" i="116"/>
  <c r="K32" i="116"/>
  <c r="L32" i="116"/>
  <c r="C33" i="116"/>
  <c r="D33" i="116"/>
  <c r="E33" i="116"/>
  <c r="F33" i="116"/>
  <c r="G33" i="116"/>
  <c r="H33" i="116"/>
  <c r="I33" i="116"/>
  <c r="J33" i="116"/>
  <c r="K33" i="116"/>
  <c r="L33" i="116"/>
  <c r="C34" i="116"/>
  <c r="E34" i="116"/>
  <c r="F34" i="116"/>
  <c r="G34" i="116"/>
  <c r="H34" i="116"/>
  <c r="I34" i="116"/>
  <c r="J34" i="116"/>
  <c r="K34" i="116"/>
  <c r="L34" i="116"/>
  <c r="C35" i="116"/>
  <c r="F35" i="116"/>
  <c r="G35" i="116"/>
  <c r="H35" i="116"/>
  <c r="I35" i="116"/>
  <c r="J35" i="116"/>
  <c r="K35" i="116"/>
  <c r="L35" i="116"/>
  <c r="C36" i="116"/>
  <c r="D36" i="116"/>
  <c r="E36" i="116"/>
  <c r="F36" i="116"/>
  <c r="G36" i="116"/>
  <c r="H36" i="116"/>
  <c r="I36" i="116"/>
  <c r="J36" i="116"/>
  <c r="K36" i="116"/>
  <c r="L36" i="116"/>
  <c r="C18" i="115"/>
  <c r="C6" i="115" s="1"/>
  <c r="D18" i="115"/>
  <c r="D6" i="115" s="1"/>
  <c r="E18" i="115"/>
  <c r="E6" i="115" s="1"/>
  <c r="F18" i="115"/>
  <c r="F6" i="115" s="1"/>
  <c r="G18" i="115"/>
  <c r="G6" i="115" s="1"/>
  <c r="H18" i="115"/>
  <c r="H6" i="115" s="1"/>
  <c r="C23" i="115"/>
  <c r="D23" i="115"/>
  <c r="E23" i="115"/>
  <c r="F23" i="115"/>
  <c r="G23" i="115"/>
  <c r="H23" i="115"/>
  <c r="C24" i="115"/>
  <c r="D24" i="115"/>
  <c r="E24" i="115"/>
  <c r="F24" i="115"/>
  <c r="G24" i="115"/>
  <c r="H24" i="115"/>
  <c r="C25" i="115"/>
  <c r="D25" i="115"/>
  <c r="E25" i="115"/>
  <c r="F25" i="115"/>
  <c r="G25" i="115"/>
  <c r="H25" i="115"/>
  <c r="C26" i="115"/>
  <c r="D26" i="115"/>
  <c r="E26" i="115"/>
  <c r="F26" i="115"/>
  <c r="G26" i="115"/>
  <c r="H26" i="115"/>
  <c r="C27" i="115"/>
  <c r="D27" i="115"/>
  <c r="E27" i="115"/>
  <c r="F27" i="115"/>
  <c r="G27" i="115"/>
  <c r="H27" i="115"/>
  <c r="C28" i="115"/>
  <c r="D28" i="115"/>
  <c r="E28" i="115"/>
  <c r="F28" i="115"/>
  <c r="G28" i="115"/>
  <c r="H28" i="115"/>
  <c r="C29" i="115"/>
  <c r="D29" i="115"/>
  <c r="E29" i="115"/>
  <c r="F29" i="115"/>
  <c r="G29" i="115"/>
  <c r="H29" i="115"/>
  <c r="C30" i="115"/>
  <c r="D30" i="115"/>
  <c r="E30" i="115"/>
  <c r="F30" i="115"/>
  <c r="G30" i="115"/>
  <c r="H30" i="115"/>
  <c r="C31" i="115"/>
  <c r="D31" i="115"/>
  <c r="E31" i="115"/>
  <c r="F31" i="115"/>
  <c r="G31" i="115"/>
  <c r="H31" i="115"/>
  <c r="C32" i="115"/>
  <c r="D32" i="115"/>
  <c r="E32" i="115"/>
  <c r="F32" i="115"/>
  <c r="G32" i="115"/>
  <c r="H32" i="115"/>
  <c r="C33" i="115"/>
  <c r="D33" i="115"/>
  <c r="E33" i="115"/>
  <c r="F33" i="115"/>
  <c r="G33" i="115"/>
  <c r="H33" i="115"/>
  <c r="C34" i="115"/>
  <c r="D34" i="115"/>
  <c r="E34" i="115"/>
  <c r="F34" i="115"/>
  <c r="G34" i="115"/>
  <c r="H34" i="115"/>
  <c r="C35" i="115"/>
  <c r="D35" i="115"/>
  <c r="E35" i="115"/>
  <c r="F35" i="115"/>
  <c r="G35" i="115"/>
  <c r="H35" i="115"/>
  <c r="C36" i="115"/>
  <c r="D36" i="115"/>
  <c r="E36" i="115"/>
  <c r="F36" i="115"/>
  <c r="G36" i="115"/>
  <c r="H36" i="115"/>
  <c r="C17" i="114"/>
  <c r="D17" i="114"/>
  <c r="E17" i="114"/>
  <c r="F17" i="114"/>
  <c r="G17" i="114"/>
  <c r="H17" i="114"/>
  <c r="I17" i="114"/>
  <c r="C29" i="114"/>
  <c r="C14" i="114" s="1" a="1"/>
  <c r="C14" i="114" s="1"/>
  <c r="D29" i="114"/>
  <c r="D12" i="114" s="1" a="1"/>
  <c r="D12" i="114" s="1"/>
  <c r="E29" i="114"/>
  <c r="F29" i="114"/>
  <c r="G29" i="114"/>
  <c r="H29" i="114"/>
  <c r="I29" i="114"/>
  <c r="C41" i="114"/>
  <c r="D41" i="114"/>
  <c r="E41" i="114"/>
  <c r="E6" i="114" s="1" a="1"/>
  <c r="E6" i="114" s="1"/>
  <c r="F41" i="114"/>
  <c r="G41" i="114"/>
  <c r="H41" i="114"/>
  <c r="I41" i="114"/>
  <c r="C53" i="114"/>
  <c r="D53" i="114"/>
  <c r="E53" i="114"/>
  <c r="F53" i="114"/>
  <c r="G53" i="114"/>
  <c r="H53" i="114"/>
  <c r="I53" i="114"/>
  <c r="C65" i="114"/>
  <c r="D65" i="114"/>
  <c r="E65" i="114"/>
  <c r="F65" i="114"/>
  <c r="G65" i="114"/>
  <c r="G16" i="114" s="1" a="1"/>
  <c r="G16" i="114" s="1"/>
  <c r="H65" i="114"/>
  <c r="I65" i="114"/>
  <c r="C77" i="114"/>
  <c r="D77" i="114"/>
  <c r="E77" i="114"/>
  <c r="G77" i="114"/>
  <c r="H77" i="114"/>
  <c r="I77" i="114"/>
  <c r="F82" i="114"/>
  <c r="F77" i="114" s="1"/>
  <c r="C89" i="114"/>
  <c r="D89" i="114"/>
  <c r="E89" i="114"/>
  <c r="F89" i="114"/>
  <c r="G89" i="114"/>
  <c r="H89" i="114"/>
  <c r="I89" i="114"/>
  <c r="C101" i="114"/>
  <c r="D101" i="114"/>
  <c r="E101" i="114"/>
  <c r="F101" i="114"/>
  <c r="G101" i="114"/>
  <c r="H101" i="114"/>
  <c r="I101" i="114"/>
  <c r="C113" i="114"/>
  <c r="D113" i="114"/>
  <c r="E113" i="114"/>
  <c r="F113" i="114"/>
  <c r="G113" i="114"/>
  <c r="H113" i="114"/>
  <c r="I113" i="114"/>
  <c r="C125" i="114"/>
  <c r="D125" i="114"/>
  <c r="E125" i="114"/>
  <c r="F125" i="114"/>
  <c r="G125" i="114"/>
  <c r="H125" i="114"/>
  <c r="I125" i="114"/>
  <c r="C137" i="114"/>
  <c r="D137" i="114"/>
  <c r="E137" i="114"/>
  <c r="F137" i="114"/>
  <c r="G137" i="114"/>
  <c r="H137" i="114"/>
  <c r="I137" i="114"/>
  <c r="C149" i="114"/>
  <c r="D149" i="114"/>
  <c r="E149" i="114"/>
  <c r="F149" i="114"/>
  <c r="G149" i="114"/>
  <c r="H149" i="114"/>
  <c r="H15" i="114" s="1" a="1"/>
  <c r="H15" i="114" s="1"/>
  <c r="I149" i="114"/>
  <c r="C161" i="114"/>
  <c r="D161" i="114"/>
  <c r="E161" i="114"/>
  <c r="F161" i="114"/>
  <c r="G161" i="114"/>
  <c r="H161" i="114"/>
  <c r="I161" i="114"/>
  <c r="C173" i="114"/>
  <c r="D173" i="114"/>
  <c r="E173" i="114"/>
  <c r="F173" i="114"/>
  <c r="G173" i="114"/>
  <c r="H173" i="114"/>
  <c r="I173" i="114"/>
  <c r="E6" i="113"/>
  <c r="D7" i="113"/>
  <c r="D8" i="113"/>
  <c r="D25" i="113" s="1"/>
  <c r="D9" i="113"/>
  <c r="D26" i="113" s="1"/>
  <c r="D10" i="113"/>
  <c r="D11" i="113"/>
  <c r="D12" i="113"/>
  <c r="D32" i="113" s="1"/>
  <c r="D13" i="113"/>
  <c r="D14" i="113"/>
  <c r="D15" i="113"/>
  <c r="D35" i="113" s="1"/>
  <c r="D16" i="113"/>
  <c r="D17" i="113"/>
  <c r="D18" i="113"/>
  <c r="C19" i="113"/>
  <c r="C6" i="113" s="1"/>
  <c r="E19" i="113"/>
  <c r="F19" i="113"/>
  <c r="F6" i="113" s="1"/>
  <c r="G19" i="113"/>
  <c r="G6" i="113" s="1"/>
  <c r="D20" i="113"/>
  <c r="D19" i="113" s="1"/>
  <c r="D21" i="113"/>
  <c r="D29" i="113" s="1"/>
  <c r="D22" i="113"/>
  <c r="D23" i="113"/>
  <c r="C24" i="113"/>
  <c r="E24" i="113"/>
  <c r="F24" i="113"/>
  <c r="G24" i="113"/>
  <c r="C25" i="113"/>
  <c r="E25" i="113"/>
  <c r="F25" i="113"/>
  <c r="G25" i="113"/>
  <c r="C26" i="113"/>
  <c r="E26" i="113"/>
  <c r="F26" i="113"/>
  <c r="G26" i="113"/>
  <c r="C27" i="113"/>
  <c r="D27" i="113"/>
  <c r="E27" i="113"/>
  <c r="F27" i="113"/>
  <c r="G27" i="113"/>
  <c r="C28" i="113"/>
  <c r="D28" i="113"/>
  <c r="E28" i="113"/>
  <c r="F28" i="113"/>
  <c r="G28" i="113"/>
  <c r="C29" i="113"/>
  <c r="E29" i="113"/>
  <c r="F29" i="113"/>
  <c r="G29" i="113"/>
  <c r="C30" i="113"/>
  <c r="D30" i="113"/>
  <c r="E30" i="113"/>
  <c r="F30" i="113"/>
  <c r="G30" i="113"/>
  <c r="C31" i="113"/>
  <c r="D31" i="113"/>
  <c r="E31" i="113"/>
  <c r="F31" i="113"/>
  <c r="G31" i="113"/>
  <c r="C32" i="113"/>
  <c r="E32" i="113"/>
  <c r="F32" i="113"/>
  <c r="G32" i="113"/>
  <c r="C33" i="113"/>
  <c r="D33" i="113"/>
  <c r="E33" i="113"/>
  <c r="F33" i="113"/>
  <c r="G33" i="113"/>
  <c r="C34" i="113"/>
  <c r="D34" i="113"/>
  <c r="E34" i="113"/>
  <c r="F34" i="113"/>
  <c r="G34" i="113"/>
  <c r="C35" i="113"/>
  <c r="E35" i="113"/>
  <c r="F35" i="113"/>
  <c r="G35" i="113"/>
  <c r="C36" i="113"/>
  <c r="D36" i="113"/>
  <c r="E36" i="113"/>
  <c r="F36" i="113"/>
  <c r="G36" i="113"/>
  <c r="C37" i="113"/>
  <c r="D37" i="113"/>
  <c r="E37" i="113"/>
  <c r="F37" i="113"/>
  <c r="G37" i="113"/>
  <c r="C5" i="112" a="1"/>
  <c r="C5" i="112" s="1"/>
  <c r="D5" i="112" a="1"/>
  <c r="D5" i="112" s="1"/>
  <c r="I5" i="112" a="1"/>
  <c r="I5" i="112" s="1"/>
  <c r="E22" i="112" a="1"/>
  <c r="E22" i="112" s="1"/>
  <c r="F22" i="112" a="1"/>
  <c r="F22" i="112" s="1"/>
  <c r="G22" i="112"/>
  <c r="G5" i="112" s="1" a="1"/>
  <c r="G5" i="112" s="1"/>
  <c r="H22" i="112" a="1"/>
  <c r="H22" i="112"/>
  <c r="E39" i="112" a="1"/>
  <c r="E39" i="112" s="1"/>
  <c r="F39" i="112" a="1"/>
  <c r="F39" i="112" s="1"/>
  <c r="F8" i="112" s="1" a="1"/>
  <c r="F8" i="112" s="1"/>
  <c r="G39" i="112"/>
  <c r="H39" i="112" a="1"/>
  <c r="H39" i="112" s="1"/>
  <c r="E56" i="112" a="1"/>
  <c r="E56" i="112"/>
  <c r="F56" i="112" a="1"/>
  <c r="F56" i="112" s="1"/>
  <c r="G56" i="112"/>
  <c r="G19" i="112" s="1" a="1"/>
  <c r="G19" i="112" s="1"/>
  <c r="H56" i="112" a="1"/>
  <c r="H56" i="112" s="1"/>
  <c r="E73" i="112" a="1"/>
  <c r="E73" i="112"/>
  <c r="F73" i="112" a="1"/>
  <c r="F73" i="112"/>
  <c r="G73" i="112"/>
  <c r="H73" i="112" a="1"/>
  <c r="H73" i="112" s="1"/>
  <c r="E90" i="112" a="1"/>
  <c r="E90" i="112" s="1"/>
  <c r="F90" i="112" a="1"/>
  <c r="F90" i="112"/>
  <c r="G90" i="112"/>
  <c r="H90" i="112" a="1"/>
  <c r="H90" i="112"/>
  <c r="E107" i="112" a="1"/>
  <c r="E107" i="112"/>
  <c r="F107" i="112" a="1"/>
  <c r="F107" i="112" s="1"/>
  <c r="G107" i="112"/>
  <c r="H107" i="112" a="1"/>
  <c r="H107" i="112" s="1"/>
  <c r="E124" i="112" a="1"/>
  <c r="E124" i="112" s="1"/>
  <c r="F124" i="112" a="1"/>
  <c r="F124" i="112" s="1"/>
  <c r="G124" i="112"/>
  <c r="H124" i="112" a="1"/>
  <c r="H124" i="112" s="1"/>
  <c r="E141" i="112" a="1"/>
  <c r="E141" i="112"/>
  <c r="F141" i="112" a="1"/>
  <c r="F141" i="112" s="1"/>
  <c r="G141" i="112"/>
  <c r="H141" i="112" a="1"/>
  <c r="H141" i="112"/>
  <c r="E158" i="112" a="1"/>
  <c r="E158" i="112" s="1"/>
  <c r="F158" i="112" a="1"/>
  <c r="F158" i="112" s="1"/>
  <c r="G158" i="112"/>
  <c r="H158" i="112" a="1"/>
  <c r="H158" i="112" s="1"/>
  <c r="E175" i="112" a="1"/>
  <c r="E175" i="112"/>
  <c r="F175" i="112" a="1"/>
  <c r="F175" i="112" s="1"/>
  <c r="G175" i="112"/>
  <c r="H175" i="112" a="1"/>
  <c r="H175" i="112" s="1"/>
  <c r="E192" i="112" a="1"/>
  <c r="E192" i="112" s="1"/>
  <c r="F192" i="112" a="1"/>
  <c r="F192" i="112" s="1"/>
  <c r="G192" i="112"/>
  <c r="H192" i="112" a="1"/>
  <c r="H192" i="112" s="1"/>
  <c r="E209" i="112" a="1"/>
  <c r="E209" i="112"/>
  <c r="F209" i="112" a="1"/>
  <c r="F209" i="112" s="1"/>
  <c r="G209" i="112"/>
  <c r="H209" i="112" a="1"/>
  <c r="H209" i="112" s="1"/>
  <c r="E226" i="112" a="1"/>
  <c r="E226" i="112" s="1"/>
  <c r="F226" i="112" a="1"/>
  <c r="F226" i="112" s="1"/>
  <c r="G226" i="112"/>
  <c r="H226" i="112" a="1"/>
  <c r="H226" i="112" s="1"/>
  <c r="E243" i="112" a="1"/>
  <c r="E243" i="112"/>
  <c r="F243" i="112" a="1"/>
  <c r="F243" i="112" s="1"/>
  <c r="G243" i="112"/>
  <c r="H243" i="112" a="1"/>
  <c r="H243" i="112" s="1"/>
  <c r="E260" i="112" a="1"/>
  <c r="E260" i="112" s="1"/>
  <c r="F260" i="112" a="1"/>
  <c r="F260" i="112" s="1"/>
  <c r="G260" i="112"/>
  <c r="H260" i="112" a="1"/>
  <c r="H260" i="112"/>
  <c r="D5" i="111"/>
  <c r="F5" i="111"/>
  <c r="G5" i="111"/>
  <c r="H5" i="111"/>
  <c r="I5" i="111"/>
  <c r="J5" i="111"/>
  <c r="K5" i="111"/>
  <c r="L5" i="111"/>
  <c r="M5" i="111"/>
  <c r="N5" i="111"/>
  <c r="O5" i="111"/>
  <c r="P5" i="111"/>
  <c r="Q5" i="111"/>
  <c r="R5" i="111"/>
  <c r="S5" i="111"/>
  <c r="T5" i="111"/>
  <c r="U5" i="111"/>
  <c r="V5" i="111"/>
  <c r="B6" i="111"/>
  <c r="B5" i="111" s="1"/>
  <c r="C6" i="111"/>
  <c r="D6" i="111"/>
  <c r="E6" i="111"/>
  <c r="E5" i="111" s="1"/>
  <c r="B7" i="111"/>
  <c r="C7" i="111"/>
  <c r="C5" i="111" s="1"/>
  <c r="D7" i="111"/>
  <c r="E7" i="111"/>
  <c r="B8" i="111"/>
  <c r="C8" i="111"/>
  <c r="D8" i="111"/>
  <c r="E8" i="111"/>
  <c r="B9" i="111"/>
  <c r="C9" i="111"/>
  <c r="D9" i="111"/>
  <c r="E9" i="111"/>
  <c r="B10" i="111"/>
  <c r="C10" i="111"/>
  <c r="D10" i="111"/>
  <c r="E10" i="111"/>
  <c r="B11" i="111"/>
  <c r="C11" i="111"/>
  <c r="D11" i="111"/>
  <c r="E11" i="111"/>
  <c r="B12" i="111"/>
  <c r="C12" i="111"/>
  <c r="D12" i="111"/>
  <c r="E12" i="111"/>
  <c r="B13" i="111"/>
  <c r="C13" i="111"/>
  <c r="D13" i="111"/>
  <c r="E13" i="111"/>
  <c r="B14" i="111"/>
  <c r="C14" i="111"/>
  <c r="D14" i="111"/>
  <c r="E14" i="111"/>
  <c r="B15" i="111"/>
  <c r="C15" i="111"/>
  <c r="D15" i="111"/>
  <c r="E15" i="111"/>
  <c r="B16" i="111"/>
  <c r="C16" i="111"/>
  <c r="D16" i="111"/>
  <c r="E16" i="111"/>
  <c r="B17" i="111"/>
  <c r="C17" i="111"/>
  <c r="D17" i="111"/>
  <c r="E17" i="111"/>
  <c r="B18" i="111"/>
  <c r="C18" i="111"/>
  <c r="D18" i="111"/>
  <c r="E18" i="111"/>
  <c r="B19" i="111"/>
  <c r="C19" i="111"/>
  <c r="D19" i="111"/>
  <c r="E19" i="111"/>
  <c r="C7" i="110"/>
  <c r="C6" i="110" s="1"/>
  <c r="C8" i="110"/>
  <c r="C25" i="110" s="1"/>
  <c r="C9" i="110"/>
  <c r="C26" i="110" s="1"/>
  <c r="C10" i="110"/>
  <c r="C27" i="110" s="1"/>
  <c r="C11" i="110"/>
  <c r="C12" i="110"/>
  <c r="C13" i="110"/>
  <c r="C14" i="110"/>
  <c r="C15" i="110"/>
  <c r="C16" i="110"/>
  <c r="C36" i="110" s="1"/>
  <c r="C17" i="110"/>
  <c r="C18" i="110"/>
  <c r="C29" i="110" s="1"/>
  <c r="D19" i="110"/>
  <c r="D6" i="110" s="1"/>
  <c r="E19" i="110"/>
  <c r="E6" i="110" s="1"/>
  <c r="F19" i="110"/>
  <c r="F6" i="110" s="1"/>
  <c r="C20" i="110"/>
  <c r="C19" i="110" s="1"/>
  <c r="C21" i="110"/>
  <c r="C22" i="110"/>
  <c r="C31" i="110" s="1"/>
  <c r="C23" i="110"/>
  <c r="C37" i="110" s="1"/>
  <c r="C24" i="110"/>
  <c r="D24" i="110"/>
  <c r="E24" i="110"/>
  <c r="F24" i="110"/>
  <c r="D25" i="110"/>
  <c r="E25" i="110"/>
  <c r="F25" i="110"/>
  <c r="D26" i="110"/>
  <c r="E26" i="110"/>
  <c r="F26" i="110"/>
  <c r="D27" i="110"/>
  <c r="E27" i="110"/>
  <c r="F27" i="110"/>
  <c r="C28" i="110"/>
  <c r="D28" i="110"/>
  <c r="E28" i="110"/>
  <c r="F28" i="110"/>
  <c r="D29" i="110"/>
  <c r="E29" i="110"/>
  <c r="F29" i="110"/>
  <c r="C30" i="110"/>
  <c r="D30" i="110"/>
  <c r="E30" i="110"/>
  <c r="F30" i="110"/>
  <c r="D31" i="110"/>
  <c r="E31" i="110"/>
  <c r="F31" i="110"/>
  <c r="C32" i="110"/>
  <c r="D32" i="110"/>
  <c r="E32" i="110"/>
  <c r="F32" i="110"/>
  <c r="C33" i="110"/>
  <c r="D33" i="110"/>
  <c r="E33" i="110"/>
  <c r="F33" i="110"/>
  <c r="C34" i="110"/>
  <c r="D34" i="110"/>
  <c r="E34" i="110"/>
  <c r="F34" i="110"/>
  <c r="C35" i="110"/>
  <c r="D35" i="110"/>
  <c r="E35" i="110"/>
  <c r="F35" i="110"/>
  <c r="D36" i="110"/>
  <c r="E36" i="110"/>
  <c r="F36" i="110"/>
  <c r="D37" i="110"/>
  <c r="E37" i="110"/>
  <c r="F37" i="110"/>
  <c r="D7" i="109"/>
  <c r="O7" i="109"/>
  <c r="Y7" i="109"/>
  <c r="C8" i="109"/>
  <c r="F8" i="109"/>
  <c r="C9" i="109"/>
  <c r="F9" i="109"/>
  <c r="F10" i="109"/>
  <c r="C10" i="109" s="1"/>
  <c r="C27" i="109" s="1"/>
  <c r="C11" i="109"/>
  <c r="C28" i="109" s="1"/>
  <c r="F11" i="109"/>
  <c r="C12" i="109"/>
  <c r="F12" i="109"/>
  <c r="C13" i="109"/>
  <c r="F13" i="109"/>
  <c r="F14" i="109"/>
  <c r="C14" i="109" s="1"/>
  <c r="C34" i="109" s="1"/>
  <c r="C15" i="109"/>
  <c r="F15" i="109"/>
  <c r="C16" i="109"/>
  <c r="F16" i="109"/>
  <c r="C17" i="109"/>
  <c r="F17" i="109"/>
  <c r="F18" i="109"/>
  <c r="C18" i="109" s="1"/>
  <c r="C37" i="109" s="1"/>
  <c r="D19" i="109"/>
  <c r="E19" i="109"/>
  <c r="G19" i="109"/>
  <c r="G7" i="109" s="1"/>
  <c r="H19" i="109"/>
  <c r="H7" i="109" s="1"/>
  <c r="I19" i="109"/>
  <c r="I7" i="109" s="1"/>
  <c r="J19" i="109"/>
  <c r="J7" i="109" s="1"/>
  <c r="K19" i="109"/>
  <c r="K7" i="109" s="1"/>
  <c r="L19" i="109"/>
  <c r="M19" i="109"/>
  <c r="M7" i="109" s="1"/>
  <c r="N19" i="109"/>
  <c r="O19" i="109"/>
  <c r="P19" i="109"/>
  <c r="Q19" i="109"/>
  <c r="Q7" i="109" s="1"/>
  <c r="R19" i="109"/>
  <c r="S19" i="109"/>
  <c r="S7" i="109" s="1"/>
  <c r="T19" i="109"/>
  <c r="U19" i="109"/>
  <c r="U7" i="109" s="1"/>
  <c r="V19" i="109"/>
  <c r="W19" i="109"/>
  <c r="W7" i="109" s="1"/>
  <c r="X19" i="109"/>
  <c r="Y19" i="109"/>
  <c r="Z19" i="109"/>
  <c r="AA19" i="109"/>
  <c r="AA7" i="109" s="1"/>
  <c r="AB19" i="109"/>
  <c r="AC19" i="109"/>
  <c r="AC7" i="109" s="1"/>
  <c r="F20" i="109"/>
  <c r="F19" i="109" s="1"/>
  <c r="F21" i="109"/>
  <c r="F22" i="109"/>
  <c r="C21" i="109" s="1"/>
  <c r="C30" i="109" s="1"/>
  <c r="C23" i="109"/>
  <c r="C32" i="109" s="1"/>
  <c r="F23" i="109"/>
  <c r="C24" i="109"/>
  <c r="C38" i="109" s="1"/>
  <c r="F24" i="109"/>
  <c r="D25" i="109"/>
  <c r="F25" i="109"/>
  <c r="G25" i="109"/>
  <c r="H25" i="109"/>
  <c r="I25" i="109"/>
  <c r="J25" i="109"/>
  <c r="K25" i="109"/>
  <c r="L25" i="109"/>
  <c r="M25" i="109"/>
  <c r="N25" i="109"/>
  <c r="O25" i="109"/>
  <c r="P25" i="109"/>
  <c r="Q25" i="109"/>
  <c r="R25" i="109"/>
  <c r="S25" i="109"/>
  <c r="T25" i="109"/>
  <c r="U25" i="109"/>
  <c r="V25" i="109"/>
  <c r="W25" i="109"/>
  <c r="X25" i="109"/>
  <c r="Y25" i="109"/>
  <c r="Z25" i="109"/>
  <c r="AA25" i="109"/>
  <c r="AB25" i="109"/>
  <c r="AC25" i="109"/>
  <c r="C26" i="109"/>
  <c r="D26" i="109"/>
  <c r="F26" i="109"/>
  <c r="G26" i="109"/>
  <c r="H26" i="109"/>
  <c r="I26" i="109"/>
  <c r="J26" i="109"/>
  <c r="K26" i="109"/>
  <c r="L26" i="109"/>
  <c r="M26" i="109"/>
  <c r="N26" i="109"/>
  <c r="O26" i="109"/>
  <c r="P26" i="109"/>
  <c r="Q26" i="109"/>
  <c r="R26" i="109"/>
  <c r="S26" i="109"/>
  <c r="T26" i="109"/>
  <c r="U26" i="109"/>
  <c r="V26" i="109"/>
  <c r="W26" i="109"/>
  <c r="X26" i="109"/>
  <c r="Y26" i="109"/>
  <c r="Z26" i="109"/>
  <c r="AA26" i="109"/>
  <c r="AB26" i="109"/>
  <c r="AC26" i="109"/>
  <c r="D27" i="109"/>
  <c r="F27" i="109"/>
  <c r="G27" i="109"/>
  <c r="H27" i="109"/>
  <c r="I27" i="109"/>
  <c r="J27" i="109"/>
  <c r="K27" i="109"/>
  <c r="L27" i="109"/>
  <c r="M27" i="109"/>
  <c r="N27" i="109"/>
  <c r="O27" i="109"/>
  <c r="P27" i="109"/>
  <c r="Q27" i="109"/>
  <c r="R27" i="109"/>
  <c r="S27" i="109"/>
  <c r="T27" i="109"/>
  <c r="U27" i="109"/>
  <c r="V27" i="109"/>
  <c r="W27" i="109"/>
  <c r="X27" i="109"/>
  <c r="Y27" i="109"/>
  <c r="Z27" i="109"/>
  <c r="AA27" i="109"/>
  <c r="AB27" i="109"/>
  <c r="AC27" i="109"/>
  <c r="D28" i="109"/>
  <c r="F28" i="109"/>
  <c r="G28" i="109"/>
  <c r="H28" i="109"/>
  <c r="I28" i="109"/>
  <c r="J28" i="109"/>
  <c r="K28" i="109"/>
  <c r="L28" i="109"/>
  <c r="M28" i="109"/>
  <c r="N28" i="109"/>
  <c r="O28" i="109"/>
  <c r="P28" i="109"/>
  <c r="Q28" i="109"/>
  <c r="R28" i="109"/>
  <c r="S28" i="109"/>
  <c r="T28" i="109"/>
  <c r="U28" i="109"/>
  <c r="V28" i="109"/>
  <c r="W28" i="109"/>
  <c r="X28" i="109"/>
  <c r="Y28" i="109"/>
  <c r="Z28" i="109"/>
  <c r="AA28" i="109"/>
  <c r="AB28" i="109"/>
  <c r="AC28" i="109"/>
  <c r="D29" i="109"/>
  <c r="F29" i="109"/>
  <c r="G29" i="109"/>
  <c r="H29" i="109"/>
  <c r="I29" i="109"/>
  <c r="J29" i="109"/>
  <c r="K29" i="109"/>
  <c r="L29" i="109"/>
  <c r="M29" i="109"/>
  <c r="N29" i="109"/>
  <c r="O29" i="109"/>
  <c r="P29" i="109"/>
  <c r="Q29" i="109"/>
  <c r="R29" i="109"/>
  <c r="S29" i="109"/>
  <c r="T29" i="109"/>
  <c r="U29" i="109"/>
  <c r="V29" i="109"/>
  <c r="W29" i="109"/>
  <c r="X29" i="109"/>
  <c r="Y29" i="109"/>
  <c r="Z29" i="109"/>
  <c r="AA29" i="109"/>
  <c r="AB29" i="109"/>
  <c r="AC29" i="109"/>
  <c r="D30" i="109"/>
  <c r="F30" i="109"/>
  <c r="G30" i="109"/>
  <c r="H30" i="109"/>
  <c r="I30" i="109"/>
  <c r="J30" i="109"/>
  <c r="K30" i="109"/>
  <c r="L30" i="109"/>
  <c r="M30" i="109"/>
  <c r="N30" i="109"/>
  <c r="O30" i="109"/>
  <c r="P30" i="109"/>
  <c r="Q30" i="109"/>
  <c r="R30" i="109"/>
  <c r="S30" i="109"/>
  <c r="T30" i="109"/>
  <c r="U30" i="109"/>
  <c r="V30" i="109"/>
  <c r="W30" i="109"/>
  <c r="X30" i="109"/>
  <c r="Y30" i="109"/>
  <c r="Z30" i="109"/>
  <c r="AA30" i="109"/>
  <c r="AB30" i="109"/>
  <c r="AC30" i="109"/>
  <c r="C31" i="109"/>
  <c r="D31" i="109"/>
  <c r="F31" i="109"/>
  <c r="G31" i="109"/>
  <c r="H31" i="109"/>
  <c r="I31" i="109"/>
  <c r="J31" i="109"/>
  <c r="K31" i="109"/>
  <c r="L31" i="109"/>
  <c r="M31" i="109"/>
  <c r="N31" i="109"/>
  <c r="O31" i="109"/>
  <c r="P31" i="109"/>
  <c r="Q31" i="109"/>
  <c r="R31" i="109"/>
  <c r="S31" i="109"/>
  <c r="T31" i="109"/>
  <c r="U31" i="109"/>
  <c r="V31" i="109"/>
  <c r="W31" i="109"/>
  <c r="X31" i="109"/>
  <c r="Y31" i="109"/>
  <c r="Z31" i="109"/>
  <c r="AA31" i="109"/>
  <c r="AB31" i="109"/>
  <c r="AC31" i="109"/>
  <c r="D32" i="109"/>
  <c r="F32" i="109"/>
  <c r="G32" i="109"/>
  <c r="H32" i="109"/>
  <c r="I32" i="109"/>
  <c r="J32" i="109"/>
  <c r="K32" i="109"/>
  <c r="L32" i="109"/>
  <c r="M32" i="109"/>
  <c r="N32" i="109"/>
  <c r="O32" i="109"/>
  <c r="P32" i="109"/>
  <c r="Q32" i="109"/>
  <c r="R32" i="109"/>
  <c r="S32" i="109"/>
  <c r="T32" i="109"/>
  <c r="U32" i="109"/>
  <c r="V32" i="109"/>
  <c r="W32" i="109"/>
  <c r="X32" i="109"/>
  <c r="Y32" i="109"/>
  <c r="Z32" i="109"/>
  <c r="AA32" i="109"/>
  <c r="AB32" i="109"/>
  <c r="AC32" i="109"/>
  <c r="C33" i="109"/>
  <c r="D33" i="109"/>
  <c r="F33" i="109"/>
  <c r="G33" i="109"/>
  <c r="H33" i="109"/>
  <c r="I33" i="109"/>
  <c r="J33" i="109"/>
  <c r="K33" i="109"/>
  <c r="L33" i="109"/>
  <c r="M33" i="109"/>
  <c r="N33" i="109"/>
  <c r="O33" i="109"/>
  <c r="P33" i="109"/>
  <c r="Q33" i="109"/>
  <c r="R33" i="109"/>
  <c r="S33" i="109"/>
  <c r="T33" i="109"/>
  <c r="U33" i="109"/>
  <c r="V33" i="109"/>
  <c r="W33" i="109"/>
  <c r="X33" i="109"/>
  <c r="Y33" i="109"/>
  <c r="Z33" i="109"/>
  <c r="AA33" i="109"/>
  <c r="AB33" i="109"/>
  <c r="AC33" i="109"/>
  <c r="D34" i="109"/>
  <c r="F34" i="109"/>
  <c r="G34" i="109"/>
  <c r="H34" i="109"/>
  <c r="I34" i="109"/>
  <c r="J34" i="109"/>
  <c r="K34" i="109"/>
  <c r="L34" i="109"/>
  <c r="M34" i="109"/>
  <c r="N34" i="109"/>
  <c r="O34" i="109"/>
  <c r="P34" i="109"/>
  <c r="Q34" i="109"/>
  <c r="R34" i="109"/>
  <c r="S34" i="109"/>
  <c r="T34" i="109"/>
  <c r="U34" i="109"/>
  <c r="V34" i="109"/>
  <c r="W34" i="109"/>
  <c r="X34" i="109"/>
  <c r="Y34" i="109"/>
  <c r="Z34" i="109"/>
  <c r="AA34" i="109"/>
  <c r="AB34" i="109"/>
  <c r="AC34" i="109"/>
  <c r="C35" i="109"/>
  <c r="D35" i="109"/>
  <c r="F35" i="109"/>
  <c r="G35" i="109"/>
  <c r="H35" i="109"/>
  <c r="I35" i="109"/>
  <c r="J35" i="109"/>
  <c r="K35" i="109"/>
  <c r="L35" i="109"/>
  <c r="M35" i="109"/>
  <c r="N35" i="109"/>
  <c r="O35" i="109"/>
  <c r="P35" i="109"/>
  <c r="Q35" i="109"/>
  <c r="R35" i="109"/>
  <c r="S35" i="109"/>
  <c r="T35" i="109"/>
  <c r="U35" i="109"/>
  <c r="V35" i="109"/>
  <c r="W35" i="109"/>
  <c r="X35" i="109"/>
  <c r="Y35" i="109"/>
  <c r="Z35" i="109"/>
  <c r="AA35" i="109"/>
  <c r="AB35" i="109"/>
  <c r="AC35" i="109"/>
  <c r="C36" i="109"/>
  <c r="D36" i="109"/>
  <c r="F36" i="109"/>
  <c r="G36" i="109"/>
  <c r="H36" i="109"/>
  <c r="I36" i="109"/>
  <c r="J36" i="109"/>
  <c r="K36" i="109"/>
  <c r="L36" i="109"/>
  <c r="M36" i="109"/>
  <c r="N36" i="109"/>
  <c r="O36" i="109"/>
  <c r="P36" i="109"/>
  <c r="Q36" i="109"/>
  <c r="R36" i="109"/>
  <c r="S36" i="109"/>
  <c r="T36" i="109"/>
  <c r="U36" i="109"/>
  <c r="V36" i="109"/>
  <c r="W36" i="109"/>
  <c r="X36" i="109"/>
  <c r="Y36" i="109"/>
  <c r="Z36" i="109"/>
  <c r="AA36" i="109"/>
  <c r="AB36" i="109"/>
  <c r="AC36" i="109"/>
  <c r="D37" i="109"/>
  <c r="G37" i="109"/>
  <c r="H37" i="109"/>
  <c r="I37" i="109"/>
  <c r="J37" i="109"/>
  <c r="K37" i="109"/>
  <c r="L37" i="109"/>
  <c r="M37" i="109"/>
  <c r="N37" i="109"/>
  <c r="O37" i="109"/>
  <c r="P37" i="109"/>
  <c r="Q37" i="109"/>
  <c r="R37" i="109"/>
  <c r="S37" i="109"/>
  <c r="T37" i="109"/>
  <c r="U37" i="109"/>
  <c r="V37" i="109"/>
  <c r="W37" i="109"/>
  <c r="X37" i="109"/>
  <c r="Y37" i="109"/>
  <c r="Z37" i="109"/>
  <c r="AA37" i="109"/>
  <c r="AB37" i="109"/>
  <c r="AC37" i="109"/>
  <c r="D38" i="109"/>
  <c r="F38" i="109"/>
  <c r="G38" i="109"/>
  <c r="H38" i="109"/>
  <c r="I38" i="109"/>
  <c r="J38" i="109"/>
  <c r="K38" i="109"/>
  <c r="L38" i="109"/>
  <c r="M38" i="109"/>
  <c r="N38" i="109"/>
  <c r="O38" i="109"/>
  <c r="P38" i="109"/>
  <c r="Q38" i="109"/>
  <c r="R38" i="109"/>
  <c r="S38" i="109"/>
  <c r="T38" i="109"/>
  <c r="U38" i="109"/>
  <c r="V38" i="109"/>
  <c r="W38" i="109"/>
  <c r="X38" i="109"/>
  <c r="Y38" i="109"/>
  <c r="Z38" i="109"/>
  <c r="AA38" i="109"/>
  <c r="AB38" i="109"/>
  <c r="AC38" i="109"/>
  <c r="F39" i="109"/>
  <c r="F40" i="109"/>
  <c r="F41" i="109"/>
  <c r="F42" i="109"/>
  <c r="F43" i="109"/>
  <c r="F44" i="109"/>
  <c r="F45" i="109"/>
  <c r="F46" i="109"/>
  <c r="F47" i="109"/>
  <c r="J6" i="108"/>
  <c r="C7" i="108"/>
  <c r="D7" i="108"/>
  <c r="E7" i="108"/>
  <c r="F7" i="108"/>
  <c r="I7" i="108"/>
  <c r="I6" i="108" s="1"/>
  <c r="D8" i="108"/>
  <c r="E8" i="108"/>
  <c r="E25" i="108" s="1"/>
  <c r="F8" i="108"/>
  <c r="F25" i="108" s="1"/>
  <c r="I8" i="108"/>
  <c r="C9" i="108"/>
  <c r="D9" i="108"/>
  <c r="E9" i="108"/>
  <c r="F9" i="108"/>
  <c r="F26" i="108" s="1"/>
  <c r="I9" i="108"/>
  <c r="D10" i="108"/>
  <c r="E10" i="108"/>
  <c r="F10" i="108"/>
  <c r="I10" i="108"/>
  <c r="D11" i="108"/>
  <c r="C11" i="108" s="1"/>
  <c r="C30" i="108" s="1"/>
  <c r="E11" i="108"/>
  <c r="F11" i="108"/>
  <c r="F30" i="108" s="1"/>
  <c r="I11" i="108"/>
  <c r="I30" i="108" s="1"/>
  <c r="D12" i="108"/>
  <c r="C12" i="108" s="1"/>
  <c r="C32" i="108" s="1"/>
  <c r="E12" i="108"/>
  <c r="F12" i="108"/>
  <c r="I12" i="108"/>
  <c r="D13" i="108"/>
  <c r="C13" i="108" s="1"/>
  <c r="C33" i="108" s="1"/>
  <c r="E13" i="108"/>
  <c r="E33" i="108" s="1"/>
  <c r="F13" i="108"/>
  <c r="I13" i="108"/>
  <c r="D14" i="108"/>
  <c r="C14" i="108" s="1"/>
  <c r="C34" i="108" s="1"/>
  <c r="E14" i="108"/>
  <c r="F14" i="108"/>
  <c r="I14" i="108"/>
  <c r="I34" i="108" s="1"/>
  <c r="C15" i="108"/>
  <c r="D15" i="108"/>
  <c r="E15" i="108"/>
  <c r="F15" i="108"/>
  <c r="I15" i="108"/>
  <c r="D16" i="108"/>
  <c r="E16" i="108"/>
  <c r="C16" i="108" s="1"/>
  <c r="F16" i="108"/>
  <c r="I16" i="108"/>
  <c r="C17" i="108"/>
  <c r="D17" i="108"/>
  <c r="E17" i="108"/>
  <c r="F17" i="108"/>
  <c r="I17" i="108"/>
  <c r="D18" i="108"/>
  <c r="C18" i="108" s="1"/>
  <c r="C29" i="108" s="1"/>
  <c r="E18" i="108"/>
  <c r="F18" i="108"/>
  <c r="I18" i="108"/>
  <c r="F19" i="108"/>
  <c r="G19" i="108"/>
  <c r="G6" i="108" s="1"/>
  <c r="H19" i="108"/>
  <c r="H6" i="108" s="1"/>
  <c r="J19" i="108"/>
  <c r="K19" i="108"/>
  <c r="K6" i="108" s="1"/>
  <c r="L19" i="108"/>
  <c r="L6" i="108" s="1"/>
  <c r="D20" i="108"/>
  <c r="C20" i="108" s="1"/>
  <c r="E20" i="108"/>
  <c r="E19" i="108" s="1"/>
  <c r="F20" i="108"/>
  <c r="I20" i="108"/>
  <c r="I19" i="108" s="1"/>
  <c r="D21" i="108"/>
  <c r="C21" i="108" s="1"/>
  <c r="E21" i="108"/>
  <c r="E29" i="108" s="1"/>
  <c r="F21" i="108"/>
  <c r="I21" i="108"/>
  <c r="I29" i="108" s="1"/>
  <c r="C22" i="108"/>
  <c r="D22" i="108"/>
  <c r="E22" i="108"/>
  <c r="F22" i="108"/>
  <c r="I22" i="108"/>
  <c r="D23" i="108"/>
  <c r="E23" i="108"/>
  <c r="E37" i="108" s="1"/>
  <c r="F23" i="108"/>
  <c r="F37" i="108" s="1"/>
  <c r="I23" i="108"/>
  <c r="D24" i="108"/>
  <c r="E24" i="108"/>
  <c r="F24" i="108"/>
  <c r="G24" i="108"/>
  <c r="H24" i="108"/>
  <c r="I24" i="108"/>
  <c r="J24" i="108"/>
  <c r="K24" i="108"/>
  <c r="L24" i="108"/>
  <c r="D25" i="108"/>
  <c r="G25" i="108"/>
  <c r="H25" i="108"/>
  <c r="I25" i="108"/>
  <c r="J25" i="108"/>
  <c r="K25" i="108"/>
  <c r="L25" i="108"/>
  <c r="C26" i="108"/>
  <c r="D26" i="108"/>
  <c r="E26" i="108"/>
  <c r="G26" i="108"/>
  <c r="H26" i="108"/>
  <c r="I26" i="108"/>
  <c r="J26" i="108"/>
  <c r="K26" i="108"/>
  <c r="L26" i="108"/>
  <c r="E27" i="108"/>
  <c r="F27" i="108"/>
  <c r="G27" i="108"/>
  <c r="H27" i="108"/>
  <c r="I27" i="108"/>
  <c r="J27" i="108"/>
  <c r="K27" i="108"/>
  <c r="L27" i="108"/>
  <c r="F28" i="108"/>
  <c r="G28" i="108"/>
  <c r="H28" i="108"/>
  <c r="I28" i="108"/>
  <c r="J28" i="108"/>
  <c r="K28" i="108"/>
  <c r="L28" i="108"/>
  <c r="F29" i="108"/>
  <c r="G29" i="108"/>
  <c r="H29" i="108"/>
  <c r="J29" i="108"/>
  <c r="K29" i="108"/>
  <c r="L29" i="108"/>
  <c r="D30" i="108"/>
  <c r="E30" i="108"/>
  <c r="G30" i="108"/>
  <c r="H30" i="108"/>
  <c r="J30" i="108"/>
  <c r="K30" i="108"/>
  <c r="L30" i="108"/>
  <c r="C31" i="108"/>
  <c r="D31" i="108"/>
  <c r="E31" i="108"/>
  <c r="F31" i="108"/>
  <c r="G31" i="108"/>
  <c r="H31" i="108"/>
  <c r="I31" i="108"/>
  <c r="J31" i="108"/>
  <c r="K31" i="108"/>
  <c r="L31" i="108"/>
  <c r="D32" i="108"/>
  <c r="E32" i="108"/>
  <c r="F32" i="108"/>
  <c r="G32" i="108"/>
  <c r="H32" i="108"/>
  <c r="I32" i="108"/>
  <c r="J32" i="108"/>
  <c r="K32" i="108"/>
  <c r="L32" i="108"/>
  <c r="F33" i="108"/>
  <c r="G33" i="108"/>
  <c r="H33" i="108"/>
  <c r="I33" i="108"/>
  <c r="J33" i="108"/>
  <c r="K33" i="108"/>
  <c r="L33" i="108"/>
  <c r="D34" i="108"/>
  <c r="E34" i="108"/>
  <c r="F34" i="108"/>
  <c r="G34" i="108"/>
  <c r="H34" i="108"/>
  <c r="J34" i="108"/>
  <c r="K34" i="108"/>
  <c r="L34" i="108"/>
  <c r="C35" i="108"/>
  <c r="D35" i="108"/>
  <c r="E35" i="108"/>
  <c r="F35" i="108"/>
  <c r="G35" i="108"/>
  <c r="H35" i="108"/>
  <c r="I35" i="108"/>
  <c r="J35" i="108"/>
  <c r="K35" i="108"/>
  <c r="L35" i="108"/>
  <c r="D36" i="108"/>
  <c r="G36" i="108"/>
  <c r="H36" i="108"/>
  <c r="I36" i="108"/>
  <c r="J36" i="108"/>
  <c r="K36" i="108"/>
  <c r="L36" i="108"/>
  <c r="D37" i="108"/>
  <c r="G37" i="108"/>
  <c r="H37" i="108"/>
  <c r="I37" i="108"/>
  <c r="J37" i="108"/>
  <c r="K37" i="108"/>
  <c r="L37" i="108"/>
  <c r="H6" i="107"/>
  <c r="G7" i="107"/>
  <c r="G8" i="107"/>
  <c r="G25" i="107" s="1"/>
  <c r="G9" i="107"/>
  <c r="G26" i="107" s="1"/>
  <c r="G10" i="107"/>
  <c r="G11" i="107"/>
  <c r="G12" i="107"/>
  <c r="G13" i="107"/>
  <c r="G33" i="107" s="1"/>
  <c r="G14" i="107"/>
  <c r="G34" i="107" s="1"/>
  <c r="G15" i="107"/>
  <c r="G35" i="107" s="1"/>
  <c r="G16" i="107"/>
  <c r="G17" i="107"/>
  <c r="G18" i="107"/>
  <c r="H19" i="107"/>
  <c r="I19" i="107"/>
  <c r="I6" i="107" s="1"/>
  <c r="J19" i="107"/>
  <c r="J6" i="107" s="1"/>
  <c r="G20" i="107"/>
  <c r="G21" i="107"/>
  <c r="G22" i="107"/>
  <c r="G31" i="107" s="1"/>
  <c r="G23" i="107"/>
  <c r="G37" i="107" s="1"/>
  <c r="H24" i="107"/>
  <c r="I24" i="107"/>
  <c r="J24" i="107"/>
  <c r="H25" i="107"/>
  <c r="I25" i="107"/>
  <c r="J25" i="107"/>
  <c r="H26" i="107"/>
  <c r="I26" i="107"/>
  <c r="J26" i="107"/>
  <c r="G27" i="107"/>
  <c r="H27" i="107"/>
  <c r="I27" i="107"/>
  <c r="J27" i="107"/>
  <c r="H28" i="107"/>
  <c r="I28" i="107"/>
  <c r="J28" i="107"/>
  <c r="H29" i="107"/>
  <c r="I29" i="107"/>
  <c r="J29" i="107"/>
  <c r="G30" i="107"/>
  <c r="H30" i="107"/>
  <c r="I30" i="107"/>
  <c r="J30" i="107"/>
  <c r="H31" i="107"/>
  <c r="I31" i="107"/>
  <c r="J31" i="107"/>
  <c r="G32" i="107"/>
  <c r="H32" i="107"/>
  <c r="I32" i="107"/>
  <c r="J32" i="107"/>
  <c r="H33" i="107"/>
  <c r="I33" i="107"/>
  <c r="J33" i="107"/>
  <c r="H34" i="107"/>
  <c r="I34" i="107"/>
  <c r="J34" i="107"/>
  <c r="H35" i="107"/>
  <c r="I35" i="107"/>
  <c r="J35" i="107"/>
  <c r="H36" i="107"/>
  <c r="I36" i="107"/>
  <c r="J36" i="107"/>
  <c r="H37" i="107"/>
  <c r="I37" i="107"/>
  <c r="J37" i="107"/>
  <c r="E14" i="117" l="1" a="1"/>
  <c r="E14" i="117" s="1"/>
  <c r="H12" i="117" a="1"/>
  <c r="H12" i="117" s="1"/>
  <c r="G5" i="117" a="1"/>
  <c r="G5" i="117" s="1"/>
  <c r="D16" i="117" a="1"/>
  <c r="D16" i="117" s="1"/>
  <c r="G7" i="117" a="1"/>
  <c r="G7" i="117" s="1"/>
  <c r="E5" i="117" a="1"/>
  <c r="E5" i="117" s="1"/>
  <c r="F6" i="117" a="1"/>
  <c r="F6" i="117" s="1"/>
  <c r="C14" i="117" a="1"/>
  <c r="C14" i="117" s="1"/>
  <c r="D15" i="117" a="1"/>
  <c r="D15" i="117" s="1"/>
  <c r="C5" i="117" a="1"/>
  <c r="C5" i="117" s="1"/>
  <c r="E6" i="117" a="1"/>
  <c r="E6" i="117" s="1"/>
  <c r="F16" i="117" a="1"/>
  <c r="F16" i="117" s="1"/>
  <c r="I5" i="117" a="1"/>
  <c r="I5" i="117" s="1"/>
  <c r="E16" i="117" a="1"/>
  <c r="E16" i="117" s="1"/>
  <c r="I6" i="117" a="1"/>
  <c r="I6" i="117" s="1"/>
  <c r="H5" i="117" a="1"/>
  <c r="H5" i="117" s="1"/>
  <c r="G15" i="117" a="1"/>
  <c r="G15" i="117" s="1"/>
  <c r="I5" i="114" a="1"/>
  <c r="I5" i="114" s="1"/>
  <c r="D15" i="114" a="1"/>
  <c r="D15" i="114" s="1"/>
  <c r="I13" i="114" a="1"/>
  <c r="I13" i="114" s="1"/>
  <c r="H5" i="114" a="1"/>
  <c r="H5" i="114" s="1"/>
  <c r="G5" i="114" a="1"/>
  <c r="G5" i="114" s="1"/>
  <c r="H12" i="114" a="1"/>
  <c r="H12" i="114" s="1"/>
  <c r="I6" i="114" a="1"/>
  <c r="I6" i="114" s="1"/>
  <c r="F5" i="114" a="1"/>
  <c r="F5" i="114" s="1"/>
  <c r="I15" i="114" a="1"/>
  <c r="I15" i="114" s="1"/>
  <c r="G7" i="114" a="1"/>
  <c r="G7" i="114" s="1"/>
  <c r="E5" i="114" a="1"/>
  <c r="E5" i="114" s="1"/>
  <c r="H16" i="114" a="1"/>
  <c r="H16" i="114" s="1"/>
  <c r="F8" i="114" a="1"/>
  <c r="F8" i="114" s="1"/>
  <c r="C5" i="114" a="1"/>
  <c r="C5" i="114" s="1"/>
  <c r="H5" i="112" a="1"/>
  <c r="H5" i="112" s="1"/>
  <c r="F36" i="108"/>
  <c r="C36" i="108"/>
  <c r="F6" i="108"/>
  <c r="G19" i="107"/>
  <c r="G6" i="107" s="1"/>
  <c r="G29" i="107"/>
  <c r="G36" i="107"/>
  <c r="G24" i="107"/>
  <c r="K19" i="107"/>
  <c r="K6" i="107" s="1"/>
  <c r="D14" i="117" a="1"/>
  <c r="D14" i="117" s="1"/>
  <c r="H15" i="117" a="1"/>
  <c r="H15" i="117" s="1"/>
  <c r="F14" i="117" a="1"/>
  <c r="F14" i="117" s="1"/>
  <c r="E13" i="117" a="1"/>
  <c r="E13" i="117" s="1"/>
  <c r="D12" i="117" a="1"/>
  <c r="D12" i="117" s="1"/>
  <c r="I10" i="117" a="1"/>
  <c r="I10" i="117" s="1"/>
  <c r="G9" i="117" a="1"/>
  <c r="G9" i="117" s="1"/>
  <c r="E8" i="117" a="1"/>
  <c r="E8" i="117" s="1"/>
  <c r="H13" i="117" a="1"/>
  <c r="H13" i="117" s="1"/>
  <c r="D13" i="117" a="1"/>
  <c r="D13" i="117" s="1"/>
  <c r="G12" i="117" a="1"/>
  <c r="G12" i="117" s="1"/>
  <c r="C12" i="117" a="1"/>
  <c r="C12" i="117" s="1"/>
  <c r="F11" i="117" a="1"/>
  <c r="F11" i="117" s="1"/>
  <c r="H10" i="117" a="1"/>
  <c r="H10" i="117" s="1"/>
  <c r="D10" i="117" a="1"/>
  <c r="D10" i="117" s="1"/>
  <c r="F9" i="117" a="1"/>
  <c r="F9" i="117" s="1"/>
  <c r="H8" i="117" a="1"/>
  <c r="H8" i="117" s="1"/>
  <c r="D8" i="117" a="1"/>
  <c r="D8" i="117" s="1"/>
  <c r="F7" i="117" a="1"/>
  <c r="F7" i="117" s="1"/>
  <c r="H6" i="117" a="1"/>
  <c r="H6" i="117" s="1"/>
  <c r="D6" i="117" a="1"/>
  <c r="D6" i="117" s="1"/>
  <c r="F5" i="117" a="1"/>
  <c r="F5" i="117" s="1"/>
  <c r="F15" i="117" a="1"/>
  <c r="F15" i="117" s="1"/>
  <c r="C13" i="117" a="1"/>
  <c r="C13" i="117" s="1"/>
  <c r="I11" i="117" a="1"/>
  <c r="I11" i="117" s="1"/>
  <c r="E11" i="117" a="1"/>
  <c r="E11" i="117" s="1"/>
  <c r="G10" i="117" a="1"/>
  <c r="G10" i="117" s="1"/>
  <c r="I9" i="117" a="1"/>
  <c r="I9" i="117" s="1"/>
  <c r="E9" i="117" a="1"/>
  <c r="E9" i="117" s="1"/>
  <c r="G8" i="117" a="1"/>
  <c r="G8" i="117" s="1"/>
  <c r="I7" i="117" a="1"/>
  <c r="I7" i="117" s="1"/>
  <c r="E7" i="117" a="1"/>
  <c r="E7" i="117" s="1"/>
  <c r="G6" i="117" a="1"/>
  <c r="G6" i="117" s="1"/>
  <c r="G16" i="117" a="1"/>
  <c r="G16" i="117" s="1"/>
  <c r="E15" i="117" a="1"/>
  <c r="E15" i="117" s="1"/>
  <c r="I12" i="117" a="1"/>
  <c r="I12" i="117" s="1"/>
  <c r="H11" i="117" a="1"/>
  <c r="H11" i="117" s="1"/>
  <c r="F10" i="117" a="1"/>
  <c r="F10" i="117" s="1"/>
  <c r="D9" i="117" a="1"/>
  <c r="D9" i="117" s="1"/>
  <c r="D5" i="117" a="1"/>
  <c r="D5" i="117" s="1"/>
  <c r="F12" i="117" a="1"/>
  <c r="F12" i="117" s="1"/>
  <c r="I15" i="117" a="1"/>
  <c r="I15" i="117" s="1"/>
  <c r="G14" i="117" a="1"/>
  <c r="G14" i="117" s="1"/>
  <c r="F13" i="117" a="1"/>
  <c r="F13" i="117" s="1"/>
  <c r="E12" i="117" a="1"/>
  <c r="E12" i="117" s="1"/>
  <c r="D11" i="117" a="1"/>
  <c r="D11" i="117" s="1"/>
  <c r="H9" i="117" a="1"/>
  <c r="H9" i="117" s="1"/>
  <c r="F8" i="117" a="1"/>
  <c r="F8" i="117" s="1"/>
  <c r="H7" i="117" a="1"/>
  <c r="H7" i="117" s="1"/>
  <c r="D7" i="117" a="1"/>
  <c r="D7" i="117" s="1"/>
  <c r="H14" i="117" a="1"/>
  <c r="H14" i="117" s="1"/>
  <c r="I13" i="117" a="1"/>
  <c r="I13" i="117" s="1"/>
  <c r="G11" i="117" a="1"/>
  <c r="G11" i="117" s="1"/>
  <c r="E10" i="117" a="1"/>
  <c r="E10" i="117" s="1"/>
  <c r="I8" i="117" a="1"/>
  <c r="I8" i="117" s="1"/>
  <c r="E6" i="116"/>
  <c r="D6" i="116"/>
  <c r="E28" i="116"/>
  <c r="E24" i="116"/>
  <c r="D27" i="116"/>
  <c r="D23" i="116"/>
  <c r="F16" i="114" a="1"/>
  <c r="F16" i="114" s="1"/>
  <c r="F14" i="114" a="1"/>
  <c r="F14" i="114" s="1"/>
  <c r="G11" i="114" a="1"/>
  <c r="G11" i="114" s="1"/>
  <c r="E16" i="114" a="1"/>
  <c r="E16" i="114" s="1"/>
  <c r="I14" i="114" a="1"/>
  <c r="I14" i="114" s="1"/>
  <c r="H13" i="114" a="1"/>
  <c r="H13" i="114" s="1"/>
  <c r="G12" i="114" a="1"/>
  <c r="G12" i="114" s="1"/>
  <c r="H10" i="114" a="1"/>
  <c r="H10" i="114" s="1"/>
  <c r="D10" i="114" a="1"/>
  <c r="D10" i="114" s="1"/>
  <c r="D8" i="114" a="1"/>
  <c r="D8" i="114" s="1"/>
  <c r="F7" i="114" a="1"/>
  <c r="F7" i="114" s="1"/>
  <c r="D6" i="114" a="1"/>
  <c r="D6" i="114" s="1"/>
  <c r="I16" i="114" a="1"/>
  <c r="I16" i="114" s="1"/>
  <c r="G15" i="114" a="1"/>
  <c r="G15" i="114" s="1"/>
  <c r="E14" i="114" a="1"/>
  <c r="E14" i="114" s="1"/>
  <c r="D13" i="114" a="1"/>
  <c r="D13" i="114" s="1"/>
  <c r="C12" i="114" a="1"/>
  <c r="C12" i="114" s="1"/>
  <c r="F11" i="114" a="1"/>
  <c r="F11" i="114" s="1"/>
  <c r="F9" i="114" a="1"/>
  <c r="F9" i="114" s="1"/>
  <c r="H8" i="114" a="1"/>
  <c r="H8" i="114" s="1"/>
  <c r="H6" i="114" a="1"/>
  <c r="H6" i="114" s="1"/>
  <c r="I10" i="114" a="1"/>
  <c r="I10" i="114" s="1"/>
  <c r="D16" i="114" a="1"/>
  <c r="D16" i="114" s="1"/>
  <c r="H14" i="114" a="1"/>
  <c r="H14" i="114" s="1"/>
  <c r="G13" i="114" a="1"/>
  <c r="G13" i="114" s="1"/>
  <c r="F12" i="114" a="1"/>
  <c r="F12" i="114" s="1"/>
  <c r="E11" i="114" a="1"/>
  <c r="E11" i="114" s="1"/>
  <c r="E9" i="114" a="1"/>
  <c r="E9" i="114" s="1"/>
  <c r="G8" i="114" a="1"/>
  <c r="G8" i="114" s="1"/>
  <c r="E7" i="114" a="1"/>
  <c r="E7" i="114" s="1"/>
  <c r="E13" i="114" a="1"/>
  <c r="E13" i="114" s="1"/>
  <c r="F15" i="114" a="1"/>
  <c r="F15" i="114" s="1"/>
  <c r="D14" i="114" a="1"/>
  <c r="D14" i="114" s="1"/>
  <c r="C13" i="114" a="1"/>
  <c r="C13" i="114" s="1"/>
  <c r="I11" i="114" a="1"/>
  <c r="I11" i="114" s="1"/>
  <c r="G10" i="114" a="1"/>
  <c r="G10" i="114" s="1"/>
  <c r="I9" i="114" a="1"/>
  <c r="I9" i="114" s="1"/>
  <c r="I7" i="114" a="1"/>
  <c r="I7" i="114" s="1"/>
  <c r="G6" i="114" a="1"/>
  <c r="G6" i="114" s="1"/>
  <c r="E15" i="114" a="1"/>
  <c r="E15" i="114" s="1"/>
  <c r="I12" i="114" a="1"/>
  <c r="I12" i="114" s="1"/>
  <c r="H11" i="114" a="1"/>
  <c r="H11" i="114" s="1"/>
  <c r="F10" i="114" a="1"/>
  <c r="F10" i="114" s="1"/>
  <c r="D9" i="114" a="1"/>
  <c r="D9" i="114" s="1"/>
  <c r="H7" i="114" a="1"/>
  <c r="H7" i="114" s="1"/>
  <c r="F6" i="114" a="1"/>
  <c r="F6" i="114" s="1"/>
  <c r="D5" i="114" a="1"/>
  <c r="D5" i="114" s="1"/>
  <c r="G14" i="114" a="1"/>
  <c r="G14" i="114" s="1"/>
  <c r="F13" i="114" a="1"/>
  <c r="F13" i="114" s="1"/>
  <c r="E12" i="114" a="1"/>
  <c r="E12" i="114" s="1"/>
  <c r="D11" i="114" a="1"/>
  <c r="D11" i="114" s="1"/>
  <c r="H9" i="114" a="1"/>
  <c r="H9" i="114" s="1"/>
  <c r="D7" i="114" a="1"/>
  <c r="D7" i="114" s="1"/>
  <c r="E10" i="114" a="1"/>
  <c r="E10" i="114" s="1"/>
  <c r="G9" i="114" a="1"/>
  <c r="G9" i="114" s="1"/>
  <c r="I8" i="114" a="1"/>
  <c r="I8" i="114" s="1"/>
  <c r="E8" i="114" a="1"/>
  <c r="E8" i="114" s="1"/>
  <c r="D6" i="113"/>
  <c r="D24" i="113"/>
  <c r="F5" i="112" a="1"/>
  <c r="F5" i="112" s="1"/>
  <c r="H8" i="112" a="1"/>
  <c r="H8" i="112" s="1"/>
  <c r="H14" i="112" a="1"/>
  <c r="H14" i="112" s="1"/>
  <c r="H11" i="112" a="1"/>
  <c r="H11" i="112" s="1"/>
  <c r="H10" i="112" a="1"/>
  <c r="H10" i="112" s="1"/>
  <c r="H20" i="112" a="1"/>
  <c r="H20" i="112" s="1"/>
  <c r="H9" i="112" a="1"/>
  <c r="H9" i="112" s="1"/>
  <c r="H21" i="112" a="1"/>
  <c r="H21" i="112" s="1"/>
  <c r="E5" i="112" a="1"/>
  <c r="E5" i="112" s="1"/>
  <c r="E11" i="112" a="1"/>
  <c r="E11" i="112" s="1"/>
  <c r="F20" i="112" a="1"/>
  <c r="F20" i="112" s="1"/>
  <c r="F21" i="112" a="1"/>
  <c r="F21" i="112" s="1"/>
  <c r="F19" i="112" a="1"/>
  <c r="F19" i="112" s="1"/>
  <c r="F17" i="112" a="1"/>
  <c r="F17" i="112" s="1"/>
  <c r="F15" i="112" a="1"/>
  <c r="F15" i="112" s="1"/>
  <c r="E21" i="112" a="1"/>
  <c r="E21" i="112" s="1"/>
  <c r="E18" i="112" a="1"/>
  <c r="E18" i="112" s="1"/>
  <c r="F12" i="112" a="1"/>
  <c r="F12" i="112" s="1"/>
  <c r="F6" i="112" a="1"/>
  <c r="F6" i="112" s="1"/>
  <c r="E14" i="112" a="1"/>
  <c r="E14" i="112" s="1"/>
  <c r="E12" i="112" a="1"/>
  <c r="E12" i="112" s="1"/>
  <c r="F9" i="112" a="1"/>
  <c r="F9" i="112" s="1"/>
  <c r="E8" i="112" a="1"/>
  <c r="E8" i="112" s="1"/>
  <c r="E6" i="112" a="1"/>
  <c r="E6" i="112" s="1"/>
  <c r="E17" i="112" a="1"/>
  <c r="E17" i="112" s="1"/>
  <c r="F13" i="112" a="1"/>
  <c r="F13" i="112" s="1"/>
  <c r="F10" i="112" a="1"/>
  <c r="F10" i="112" s="1"/>
  <c r="F7" i="112" a="1"/>
  <c r="F7" i="112" s="1"/>
  <c r="E15" i="112" a="1"/>
  <c r="E15" i="112" s="1"/>
  <c r="E9" i="112" a="1"/>
  <c r="E9" i="112" s="1"/>
  <c r="F18" i="112" a="1"/>
  <c r="F18" i="112" s="1"/>
  <c r="F11" i="112" a="1"/>
  <c r="F11" i="112" s="1"/>
  <c r="E20" i="112" a="1"/>
  <c r="E20" i="112" s="1"/>
  <c r="F16" i="112" a="1"/>
  <c r="F16" i="112" s="1"/>
  <c r="E13" i="112" a="1"/>
  <c r="E13" i="112" s="1"/>
  <c r="E10" i="112" a="1"/>
  <c r="E10" i="112" s="1"/>
  <c r="E7" i="112" a="1"/>
  <c r="E7" i="112" s="1"/>
  <c r="E19" i="112" a="1"/>
  <c r="E19" i="112" s="1"/>
  <c r="E16" i="112" a="1"/>
  <c r="E16" i="112" s="1"/>
  <c r="F14" i="112" a="1"/>
  <c r="F14" i="112" s="1"/>
  <c r="F7" i="109"/>
  <c r="F37" i="109"/>
  <c r="C25" i="109"/>
  <c r="C20" i="109"/>
  <c r="D6" i="108"/>
  <c r="C28" i="108"/>
  <c r="C19" i="108"/>
  <c r="D29" i="108"/>
  <c r="E36" i="108"/>
  <c r="E28" i="108"/>
  <c r="D33" i="108"/>
  <c r="D28" i="108"/>
  <c r="C8" i="108"/>
  <c r="C25" i="108" s="1"/>
  <c r="C24" i="108"/>
  <c r="C23" i="108"/>
  <c r="C37" i="108" s="1"/>
  <c r="D19" i="108"/>
  <c r="D27" i="108"/>
  <c r="E6" i="108"/>
  <c r="C10" i="108"/>
  <c r="C27" i="108" s="1"/>
  <c r="G28" i="107"/>
  <c r="C19" i="109" l="1"/>
  <c r="C7" i="109" s="1"/>
  <c r="C29" i="109"/>
  <c r="C6" i="108"/>
  <c r="D5" i="106" l="1"/>
  <c r="E5" i="106"/>
  <c r="F5" i="106"/>
  <c r="G5" i="106"/>
  <c r="H5" i="106"/>
  <c r="I5" i="106"/>
  <c r="J5" i="106"/>
  <c r="K5" i="106"/>
  <c r="L5" i="106"/>
  <c r="M5" i="106"/>
  <c r="N5" i="106"/>
  <c r="O5" i="106"/>
  <c r="B6" i="106"/>
  <c r="C6" i="106"/>
  <c r="C5" i="106" s="1"/>
  <c r="B7" i="106"/>
  <c r="B5" i="106" s="1"/>
  <c r="C7" i="106"/>
  <c r="B8" i="106"/>
  <c r="C8" i="106"/>
  <c r="B9" i="106"/>
  <c r="C9" i="106"/>
  <c r="B10" i="106"/>
  <c r="C10" i="106"/>
  <c r="B11" i="106"/>
  <c r="C11" i="106"/>
  <c r="B12" i="106"/>
  <c r="C12" i="106"/>
  <c r="B13" i="106"/>
  <c r="C13" i="106"/>
  <c r="B14" i="106"/>
  <c r="C14" i="106"/>
  <c r="B15" i="106"/>
  <c r="C15" i="106"/>
  <c r="B16" i="106"/>
  <c r="C16" i="106"/>
  <c r="B17" i="106"/>
  <c r="C17" i="106"/>
  <c r="B18" i="106"/>
  <c r="C18" i="106"/>
  <c r="B19" i="106"/>
  <c r="C19" i="106"/>
  <c r="Y6" i="104" l="1" a="1"/>
  <c r="Y6" i="104" s="1"/>
  <c r="AG6" i="104" a="1"/>
  <c r="AG6" i="104" s="1"/>
  <c r="D8" i="104"/>
  <c r="E8" i="104"/>
  <c r="E6" i="104" s="1" a="1"/>
  <c r="E6" i="104" s="1"/>
  <c r="D10" i="104"/>
  <c r="E10" i="104"/>
  <c r="D12" i="104"/>
  <c r="E12" i="104"/>
  <c r="E44" i="104" s="1"/>
  <c r="D14" i="104"/>
  <c r="E14" i="104"/>
  <c r="D16" i="104"/>
  <c r="E16" i="104"/>
  <c r="E52" i="104" s="1"/>
  <c r="D18" i="104"/>
  <c r="E18" i="104"/>
  <c r="D20" i="104"/>
  <c r="E20" i="104"/>
  <c r="D22" i="104"/>
  <c r="E22" i="104"/>
  <c r="E60" i="104" s="1"/>
  <c r="D24" i="104"/>
  <c r="E24" i="104"/>
  <c r="D26" i="104"/>
  <c r="E26" i="104"/>
  <c r="D28" i="104"/>
  <c r="E28" i="104"/>
  <c r="E64" i="104" s="1"/>
  <c r="E30" i="104"/>
  <c r="F30" i="104"/>
  <c r="F6" i="104" s="1" a="1"/>
  <c r="F6" i="104" s="1"/>
  <c r="G30" i="104"/>
  <c r="G6" i="104" s="1" a="1"/>
  <c r="G6" i="104" s="1"/>
  <c r="H30" i="104"/>
  <c r="H6" i="104" s="1" a="1"/>
  <c r="H6" i="104" s="1"/>
  <c r="I30" i="104"/>
  <c r="I6" i="104" s="1" a="1"/>
  <c r="I6" i="104" s="1"/>
  <c r="J30" i="104"/>
  <c r="J6" i="104" s="1" a="1"/>
  <c r="J6" i="104" s="1"/>
  <c r="K30" i="104"/>
  <c r="K6" i="104" s="1" a="1"/>
  <c r="K6" i="104" s="1"/>
  <c r="L30" i="104"/>
  <c r="L6" i="104" s="1" a="1"/>
  <c r="L6" i="104" s="1"/>
  <c r="M30" i="104"/>
  <c r="M6" i="104" s="1" a="1"/>
  <c r="M6" i="104" s="1"/>
  <c r="N30" i="104"/>
  <c r="N6" i="104" s="1" a="1"/>
  <c r="N6" i="104" s="1"/>
  <c r="O30" i="104"/>
  <c r="O6" i="104" s="1" a="1"/>
  <c r="O6" i="104" s="1"/>
  <c r="P30" i="104"/>
  <c r="P6" i="104" s="1" a="1"/>
  <c r="P6" i="104" s="1"/>
  <c r="Q30" i="104"/>
  <c r="Q6" i="104" s="1" a="1"/>
  <c r="Q6" i="104" s="1"/>
  <c r="R30" i="104"/>
  <c r="R6" i="104" s="1" a="1"/>
  <c r="R6" i="104" s="1"/>
  <c r="S30" i="104"/>
  <c r="S6" i="104" s="1" a="1"/>
  <c r="S6" i="104" s="1"/>
  <c r="T30" i="104"/>
  <c r="T6" i="104" s="1" a="1"/>
  <c r="T6" i="104" s="1"/>
  <c r="U30" i="104"/>
  <c r="U6" i="104" s="1" a="1"/>
  <c r="U6" i="104" s="1"/>
  <c r="V30" i="104"/>
  <c r="V6" i="104" s="1" a="1"/>
  <c r="V6" i="104" s="1"/>
  <c r="W30" i="104"/>
  <c r="W6" i="104" s="1" a="1"/>
  <c r="W6" i="104" s="1"/>
  <c r="X30" i="104"/>
  <c r="X6" i="104" s="1" a="1"/>
  <c r="X6" i="104" s="1"/>
  <c r="Y30" i="104"/>
  <c r="Z30" i="104"/>
  <c r="Z6" i="104" s="1" a="1"/>
  <c r="Z6" i="104" s="1"/>
  <c r="AA30" i="104"/>
  <c r="AA6" i="104" s="1" a="1"/>
  <c r="AA6" i="104" s="1"/>
  <c r="AB30" i="104"/>
  <c r="AB6" i="104" s="1" a="1"/>
  <c r="AB6" i="104" s="1"/>
  <c r="AC30" i="104"/>
  <c r="AC6" i="104" s="1" a="1"/>
  <c r="AC6" i="104" s="1"/>
  <c r="AD30" i="104"/>
  <c r="AD6" i="104" s="1" a="1"/>
  <c r="AD6" i="104" s="1"/>
  <c r="AE30" i="104"/>
  <c r="AE6" i="104" s="1" a="1"/>
  <c r="AE6" i="104" s="1"/>
  <c r="AF30" i="104"/>
  <c r="AF6" i="104" s="1" a="1"/>
  <c r="AF6" i="104" s="1"/>
  <c r="AG30" i="104"/>
  <c r="AH30" i="104"/>
  <c r="AH6" i="104" s="1" a="1"/>
  <c r="AH6" i="104" s="1"/>
  <c r="AI30" i="104"/>
  <c r="AI6" i="104" s="1" a="1"/>
  <c r="AI6" i="104" s="1"/>
  <c r="AJ30" i="104"/>
  <c r="AJ6" i="104" s="1" a="1"/>
  <c r="AJ6" i="104" s="1"/>
  <c r="AK30" i="104"/>
  <c r="AK6" i="104" s="1" a="1"/>
  <c r="AK6" i="104" s="1"/>
  <c r="AL30" i="104"/>
  <c r="AL6" i="104" s="1" a="1"/>
  <c r="AL6" i="104" s="1"/>
  <c r="AM30" i="104"/>
  <c r="AM6" i="104" s="1" a="1"/>
  <c r="AM6" i="104" s="1"/>
  <c r="H31" i="104"/>
  <c r="I31" i="104"/>
  <c r="J31" i="104"/>
  <c r="K31" i="104"/>
  <c r="L31" i="104"/>
  <c r="M31" i="104"/>
  <c r="N31" i="104"/>
  <c r="O31" i="104"/>
  <c r="P31" i="104"/>
  <c r="Q31" i="104"/>
  <c r="R31" i="104"/>
  <c r="S31" i="104"/>
  <c r="T31" i="104"/>
  <c r="U31" i="104"/>
  <c r="V31" i="104"/>
  <c r="W31" i="104"/>
  <c r="X31" i="104"/>
  <c r="Y31" i="104"/>
  <c r="Z31" i="104"/>
  <c r="AA31" i="104"/>
  <c r="AB31" i="104"/>
  <c r="AC31" i="104"/>
  <c r="AD31" i="104"/>
  <c r="AE31" i="104"/>
  <c r="AF31" i="104"/>
  <c r="AG31" i="104"/>
  <c r="AH31" i="104"/>
  <c r="AI31" i="104"/>
  <c r="AJ31" i="104"/>
  <c r="AK31" i="104"/>
  <c r="AL31" i="104"/>
  <c r="AM31" i="104"/>
  <c r="D32" i="104"/>
  <c r="D30" i="104" s="1"/>
  <c r="E32" i="104"/>
  <c r="D34" i="104"/>
  <c r="E34" i="104"/>
  <c r="D36" i="104"/>
  <c r="E36" i="104"/>
  <c r="D38" i="104"/>
  <c r="E38" i="104"/>
  <c r="D40" i="104"/>
  <c r="F40" i="104"/>
  <c r="G40" i="104"/>
  <c r="H40" i="104"/>
  <c r="I40" i="104"/>
  <c r="J40" i="104"/>
  <c r="K40" i="104"/>
  <c r="L40" i="104"/>
  <c r="M40" i="104"/>
  <c r="N40" i="104"/>
  <c r="O40" i="104"/>
  <c r="P40" i="104"/>
  <c r="Q40" i="104"/>
  <c r="R40" i="104"/>
  <c r="S40" i="104"/>
  <c r="T40" i="104"/>
  <c r="U40" i="104"/>
  <c r="V40" i="104"/>
  <c r="W40" i="104"/>
  <c r="X40" i="104"/>
  <c r="Y40" i="104"/>
  <c r="Z40" i="104"/>
  <c r="AA40" i="104"/>
  <c r="AB40" i="104"/>
  <c r="AC40" i="104"/>
  <c r="AD40" i="104"/>
  <c r="AE40" i="104"/>
  <c r="AF40" i="104"/>
  <c r="AG40" i="104"/>
  <c r="AH40" i="104"/>
  <c r="AI40" i="104"/>
  <c r="AJ40" i="104"/>
  <c r="AK40" i="104"/>
  <c r="AL40" i="104"/>
  <c r="AM40" i="104"/>
  <c r="H41" i="104"/>
  <c r="I41" i="104"/>
  <c r="J41" i="104"/>
  <c r="K41" i="104"/>
  <c r="L41" i="104"/>
  <c r="M41" i="104"/>
  <c r="N41" i="104"/>
  <c r="O41" i="104"/>
  <c r="P41" i="104"/>
  <c r="Q41" i="104"/>
  <c r="R41" i="104"/>
  <c r="S41" i="104"/>
  <c r="T41" i="104"/>
  <c r="U41" i="104"/>
  <c r="V41" i="104"/>
  <c r="W41" i="104"/>
  <c r="X41" i="104"/>
  <c r="Y41" i="104"/>
  <c r="Z41" i="104"/>
  <c r="AA41" i="104"/>
  <c r="AB41" i="104"/>
  <c r="AC41" i="104"/>
  <c r="AD41" i="104"/>
  <c r="AE41" i="104"/>
  <c r="AF41" i="104"/>
  <c r="AG41" i="104"/>
  <c r="AH41" i="104"/>
  <c r="AI41" i="104"/>
  <c r="AJ41" i="104"/>
  <c r="AK41" i="104"/>
  <c r="AL41" i="104"/>
  <c r="AM41" i="104"/>
  <c r="D42" i="104"/>
  <c r="E42" i="104"/>
  <c r="F42" i="104"/>
  <c r="G42" i="104"/>
  <c r="H42" i="104"/>
  <c r="I42" i="104"/>
  <c r="J42" i="104"/>
  <c r="K42" i="104"/>
  <c r="L42" i="104"/>
  <c r="M42" i="104"/>
  <c r="N42" i="104"/>
  <c r="O42" i="104"/>
  <c r="P42" i="104"/>
  <c r="Q42" i="104"/>
  <c r="R42" i="104"/>
  <c r="S42" i="104"/>
  <c r="T42" i="104"/>
  <c r="U42" i="104"/>
  <c r="V42" i="104"/>
  <c r="W42" i="104"/>
  <c r="X42" i="104"/>
  <c r="Y42" i="104"/>
  <c r="Z42" i="104"/>
  <c r="AA42" i="104"/>
  <c r="AB42" i="104"/>
  <c r="AC42" i="104"/>
  <c r="AD42" i="104"/>
  <c r="AE42" i="104"/>
  <c r="AF42" i="104"/>
  <c r="AG42" i="104"/>
  <c r="AH42" i="104"/>
  <c r="AI42" i="104"/>
  <c r="AJ42" i="104"/>
  <c r="AK42" i="104"/>
  <c r="AL42" i="104"/>
  <c r="AM42" i="104"/>
  <c r="H43" i="104"/>
  <c r="I43" i="104"/>
  <c r="J43" i="104"/>
  <c r="K43" i="104"/>
  <c r="L43" i="104"/>
  <c r="M43" i="104"/>
  <c r="N43" i="104"/>
  <c r="O43" i="104"/>
  <c r="P43" i="104"/>
  <c r="Q43" i="104"/>
  <c r="R43" i="104"/>
  <c r="S43" i="104"/>
  <c r="T43" i="104"/>
  <c r="U43" i="104"/>
  <c r="V43" i="104"/>
  <c r="W43" i="104"/>
  <c r="X43" i="104"/>
  <c r="Y43" i="104"/>
  <c r="Z43" i="104"/>
  <c r="AA43" i="104"/>
  <c r="AB43" i="104"/>
  <c r="AC43" i="104"/>
  <c r="AD43" i="104"/>
  <c r="AE43" i="104"/>
  <c r="AF43" i="104"/>
  <c r="AG43" i="104"/>
  <c r="AH43" i="104"/>
  <c r="AI43" i="104"/>
  <c r="AJ43" i="104"/>
  <c r="AK43" i="104"/>
  <c r="AL43" i="104"/>
  <c r="AM43" i="104"/>
  <c r="D44" i="104"/>
  <c r="F44" i="104"/>
  <c r="G44" i="104"/>
  <c r="H44" i="104"/>
  <c r="I44" i="104"/>
  <c r="J44" i="104"/>
  <c r="K44" i="104"/>
  <c r="L44" i="104"/>
  <c r="M44" i="104"/>
  <c r="N44" i="104"/>
  <c r="O44" i="104"/>
  <c r="P44" i="104"/>
  <c r="Q44" i="104"/>
  <c r="R44" i="104"/>
  <c r="S44" i="104"/>
  <c r="T44" i="104"/>
  <c r="U44" i="104"/>
  <c r="V44" i="104"/>
  <c r="W44" i="104"/>
  <c r="X44" i="104"/>
  <c r="Y44" i="104"/>
  <c r="Z44" i="104"/>
  <c r="AA44" i="104"/>
  <c r="AB44" i="104"/>
  <c r="AC44" i="104"/>
  <c r="AD44" i="104"/>
  <c r="AE44" i="104"/>
  <c r="AF44" i="104"/>
  <c r="AG44" i="104"/>
  <c r="AH44" i="104"/>
  <c r="AI44" i="104"/>
  <c r="AJ44" i="104"/>
  <c r="AK44" i="104"/>
  <c r="AL44" i="104"/>
  <c r="AM44" i="104"/>
  <c r="H45" i="104"/>
  <c r="I45" i="104"/>
  <c r="J45" i="104"/>
  <c r="K45" i="104"/>
  <c r="L45" i="104"/>
  <c r="M45" i="104"/>
  <c r="N45" i="104"/>
  <c r="O45" i="104"/>
  <c r="P45" i="104"/>
  <c r="Q45" i="104"/>
  <c r="R45" i="104"/>
  <c r="S45" i="104"/>
  <c r="T45" i="104"/>
  <c r="U45" i="104"/>
  <c r="V45" i="104"/>
  <c r="W45" i="104"/>
  <c r="X45" i="104"/>
  <c r="Y45" i="104"/>
  <c r="Z45" i="104"/>
  <c r="AA45" i="104"/>
  <c r="AB45" i="104"/>
  <c r="AC45" i="104"/>
  <c r="AD45" i="104"/>
  <c r="AE45" i="104"/>
  <c r="AF45" i="104"/>
  <c r="AG45" i="104"/>
  <c r="AH45" i="104"/>
  <c r="AI45" i="104"/>
  <c r="AJ45" i="104"/>
  <c r="AK45" i="104"/>
  <c r="AL45" i="104"/>
  <c r="AM45" i="104"/>
  <c r="D46" i="104"/>
  <c r="E46" i="104"/>
  <c r="F46" i="104"/>
  <c r="G46" i="104"/>
  <c r="H46" i="104"/>
  <c r="I46" i="104"/>
  <c r="J46" i="104"/>
  <c r="K46" i="104"/>
  <c r="L46" i="104"/>
  <c r="M46" i="104"/>
  <c r="N46" i="104"/>
  <c r="O46" i="104"/>
  <c r="P46" i="104"/>
  <c r="Q46" i="104"/>
  <c r="R46" i="104"/>
  <c r="S46" i="104"/>
  <c r="T46" i="104"/>
  <c r="U46" i="104"/>
  <c r="V46" i="104"/>
  <c r="W46" i="104"/>
  <c r="X46" i="104"/>
  <c r="Y46" i="104"/>
  <c r="Z46" i="104"/>
  <c r="AA46" i="104"/>
  <c r="AB46" i="104"/>
  <c r="AC46" i="104"/>
  <c r="AD46" i="104"/>
  <c r="AE46" i="104"/>
  <c r="AF46" i="104"/>
  <c r="AG46" i="104"/>
  <c r="AH46" i="104"/>
  <c r="AI46" i="104"/>
  <c r="AJ46" i="104"/>
  <c r="AK46" i="104"/>
  <c r="AL46" i="104"/>
  <c r="AM46" i="104"/>
  <c r="H47" i="104"/>
  <c r="I47" i="104"/>
  <c r="J47" i="104"/>
  <c r="K47" i="104"/>
  <c r="L47" i="104"/>
  <c r="M47" i="104"/>
  <c r="N47" i="104"/>
  <c r="O47" i="104"/>
  <c r="P47" i="104"/>
  <c r="Q47" i="104"/>
  <c r="R47" i="104"/>
  <c r="S47" i="104"/>
  <c r="T47" i="104"/>
  <c r="U47" i="104"/>
  <c r="V47" i="104"/>
  <c r="W47" i="104"/>
  <c r="X47" i="104"/>
  <c r="Y47" i="104"/>
  <c r="Z47" i="104"/>
  <c r="AA47" i="104"/>
  <c r="AB47" i="104"/>
  <c r="AC47" i="104"/>
  <c r="AD47" i="104"/>
  <c r="AE47" i="104"/>
  <c r="AF47" i="104"/>
  <c r="AG47" i="104"/>
  <c r="AH47" i="104"/>
  <c r="AI47" i="104"/>
  <c r="AJ47" i="104"/>
  <c r="AK47" i="104"/>
  <c r="AL47" i="104"/>
  <c r="AM47" i="104"/>
  <c r="D48" i="104"/>
  <c r="E48" i="104"/>
  <c r="F48" i="104"/>
  <c r="G48" i="104"/>
  <c r="H48" i="104"/>
  <c r="I48" i="104"/>
  <c r="J48" i="104"/>
  <c r="K48" i="104"/>
  <c r="L48" i="104"/>
  <c r="M48" i="104"/>
  <c r="N48" i="104"/>
  <c r="O48" i="104"/>
  <c r="P48" i="104"/>
  <c r="Q48" i="104"/>
  <c r="R48" i="104"/>
  <c r="S48" i="104"/>
  <c r="T48" i="104"/>
  <c r="U48" i="104"/>
  <c r="V48" i="104"/>
  <c r="W48" i="104"/>
  <c r="X48" i="104"/>
  <c r="Y48" i="104"/>
  <c r="Z48" i="104"/>
  <c r="AA48" i="104"/>
  <c r="AB48" i="104"/>
  <c r="AC48" i="104"/>
  <c r="AD48" i="104"/>
  <c r="AE48" i="104"/>
  <c r="AF48" i="104"/>
  <c r="AG48" i="104"/>
  <c r="AH48" i="104"/>
  <c r="AI48" i="104"/>
  <c r="AJ48" i="104"/>
  <c r="AK48" i="104"/>
  <c r="AL48" i="104"/>
  <c r="AM48" i="104"/>
  <c r="H49" i="104"/>
  <c r="I49" i="104"/>
  <c r="J49" i="104"/>
  <c r="K49" i="104"/>
  <c r="L49" i="104"/>
  <c r="M49" i="104"/>
  <c r="N49" i="104"/>
  <c r="O49" i="104"/>
  <c r="P49" i="104"/>
  <c r="Q49" i="104"/>
  <c r="R49" i="104"/>
  <c r="S49" i="104"/>
  <c r="T49" i="104"/>
  <c r="U49" i="104"/>
  <c r="V49" i="104"/>
  <c r="W49" i="104"/>
  <c r="X49" i="104"/>
  <c r="Y49" i="104"/>
  <c r="Z49" i="104"/>
  <c r="AA49" i="104"/>
  <c r="AB49" i="104"/>
  <c r="AC49" i="104"/>
  <c r="AD49" i="104"/>
  <c r="AE49" i="104"/>
  <c r="AF49" i="104"/>
  <c r="AG49" i="104"/>
  <c r="AH49" i="104"/>
  <c r="AI49" i="104"/>
  <c r="AJ49" i="104"/>
  <c r="AK49" i="104"/>
  <c r="AL49" i="104"/>
  <c r="AM49" i="104"/>
  <c r="D50" i="104"/>
  <c r="E50" i="104"/>
  <c r="F50" i="104"/>
  <c r="G50" i="104"/>
  <c r="H50" i="104"/>
  <c r="I50" i="104"/>
  <c r="J50" i="104"/>
  <c r="K50" i="104"/>
  <c r="L50" i="104"/>
  <c r="M50" i="104"/>
  <c r="N50" i="104"/>
  <c r="O50" i="104"/>
  <c r="P50" i="104"/>
  <c r="Q50" i="104"/>
  <c r="R50" i="104"/>
  <c r="S50" i="104"/>
  <c r="T50" i="104"/>
  <c r="U50" i="104"/>
  <c r="V50" i="104"/>
  <c r="W50" i="104"/>
  <c r="X50" i="104"/>
  <c r="Y50" i="104"/>
  <c r="Z50" i="104"/>
  <c r="AA50" i="104"/>
  <c r="AB50" i="104"/>
  <c r="AC50" i="104"/>
  <c r="AD50" i="104"/>
  <c r="AE50" i="104"/>
  <c r="AF50" i="104"/>
  <c r="AG50" i="104"/>
  <c r="AH50" i="104"/>
  <c r="AI50" i="104"/>
  <c r="AJ50" i="104"/>
  <c r="AK50" i="104"/>
  <c r="AL50" i="104"/>
  <c r="AM50" i="104"/>
  <c r="H51" i="104"/>
  <c r="I51" i="104"/>
  <c r="J51" i="104"/>
  <c r="K51" i="104"/>
  <c r="L51" i="104"/>
  <c r="M51" i="104"/>
  <c r="N51" i="104"/>
  <c r="O51" i="104"/>
  <c r="P51" i="104"/>
  <c r="Q51" i="104"/>
  <c r="R51" i="104"/>
  <c r="S51" i="104"/>
  <c r="T51" i="104"/>
  <c r="U51" i="104"/>
  <c r="V51" i="104"/>
  <c r="W51" i="104"/>
  <c r="X51" i="104"/>
  <c r="Y51" i="104"/>
  <c r="Z51" i="104"/>
  <c r="AA51" i="104"/>
  <c r="AB51" i="104"/>
  <c r="AC51" i="104"/>
  <c r="AD51" i="104"/>
  <c r="AE51" i="104"/>
  <c r="AF51" i="104"/>
  <c r="AG51" i="104"/>
  <c r="AH51" i="104"/>
  <c r="AI51" i="104"/>
  <c r="AJ51" i="104"/>
  <c r="AK51" i="104"/>
  <c r="AL51" i="104"/>
  <c r="AM51" i="104"/>
  <c r="D52" i="104"/>
  <c r="F52" i="104"/>
  <c r="G52" i="104"/>
  <c r="H52" i="104"/>
  <c r="I52" i="104"/>
  <c r="J52" i="104"/>
  <c r="K52" i="104"/>
  <c r="L52" i="104"/>
  <c r="M52" i="104"/>
  <c r="N52" i="104"/>
  <c r="O52" i="104"/>
  <c r="P52" i="104"/>
  <c r="Q52" i="104"/>
  <c r="R52" i="104"/>
  <c r="S52" i="104"/>
  <c r="T52" i="104"/>
  <c r="U52" i="104"/>
  <c r="V52" i="104"/>
  <c r="W52" i="104"/>
  <c r="X52" i="104"/>
  <c r="Y52" i="104"/>
  <c r="Z52" i="104"/>
  <c r="AA52" i="104"/>
  <c r="AB52" i="104"/>
  <c r="AC52" i="104"/>
  <c r="AD52" i="104"/>
  <c r="AE52" i="104"/>
  <c r="AF52" i="104"/>
  <c r="AG52" i="104"/>
  <c r="AH52" i="104"/>
  <c r="AI52" i="104"/>
  <c r="AJ52" i="104"/>
  <c r="AK52" i="104"/>
  <c r="AL52" i="104"/>
  <c r="AM52" i="104"/>
  <c r="H53" i="104"/>
  <c r="I53" i="104"/>
  <c r="J53" i="104"/>
  <c r="K53" i="104"/>
  <c r="L53" i="104"/>
  <c r="M53" i="104"/>
  <c r="N53" i="104"/>
  <c r="O53" i="104"/>
  <c r="P53" i="104"/>
  <c r="Q53" i="104"/>
  <c r="R53" i="104"/>
  <c r="S53" i="104"/>
  <c r="T53" i="104"/>
  <c r="U53" i="104"/>
  <c r="V53" i="104"/>
  <c r="W53" i="104"/>
  <c r="X53" i="104"/>
  <c r="Y53" i="104"/>
  <c r="Z53" i="104"/>
  <c r="AA53" i="104"/>
  <c r="AB53" i="104"/>
  <c r="AC53" i="104"/>
  <c r="AD53" i="104"/>
  <c r="AE53" i="104"/>
  <c r="AF53" i="104"/>
  <c r="AG53" i="104"/>
  <c r="AH53" i="104"/>
  <c r="AI53" i="104"/>
  <c r="AJ53" i="104"/>
  <c r="AK53" i="104"/>
  <c r="AL53" i="104"/>
  <c r="AM53" i="104"/>
  <c r="D54" i="104"/>
  <c r="E54" i="104"/>
  <c r="F54" i="104"/>
  <c r="G54" i="104"/>
  <c r="H54" i="104"/>
  <c r="I54" i="104"/>
  <c r="J54" i="104"/>
  <c r="K54" i="104"/>
  <c r="L54" i="104"/>
  <c r="M54" i="104"/>
  <c r="N54" i="104"/>
  <c r="O54" i="104"/>
  <c r="P54" i="104"/>
  <c r="Q54" i="104"/>
  <c r="R54" i="104"/>
  <c r="S54" i="104"/>
  <c r="T54" i="104"/>
  <c r="U54" i="104"/>
  <c r="V54" i="104"/>
  <c r="W54" i="104"/>
  <c r="X54" i="104"/>
  <c r="Y54" i="104"/>
  <c r="Z54" i="104"/>
  <c r="AA54" i="104"/>
  <c r="AB54" i="104"/>
  <c r="AC54" i="104"/>
  <c r="AD54" i="104"/>
  <c r="AE54" i="104"/>
  <c r="AF54" i="104"/>
  <c r="AG54" i="104"/>
  <c r="AH54" i="104"/>
  <c r="AI54" i="104"/>
  <c r="AJ54" i="104"/>
  <c r="AK54" i="104"/>
  <c r="AL54" i="104"/>
  <c r="AM54" i="104"/>
  <c r="H55" i="104"/>
  <c r="I55" i="104"/>
  <c r="J55" i="104"/>
  <c r="K55" i="104"/>
  <c r="L55" i="104"/>
  <c r="M55" i="104"/>
  <c r="N55" i="104"/>
  <c r="O55" i="104"/>
  <c r="P55" i="104"/>
  <c r="Q55" i="104"/>
  <c r="R55" i="104"/>
  <c r="S55" i="104"/>
  <c r="T55" i="104"/>
  <c r="U55" i="104"/>
  <c r="V55" i="104"/>
  <c r="W55" i="104"/>
  <c r="X55" i="104"/>
  <c r="Y55" i="104"/>
  <c r="Z55" i="104"/>
  <c r="AA55" i="104"/>
  <c r="AB55" i="104"/>
  <c r="AC55" i="104"/>
  <c r="AD55" i="104"/>
  <c r="AE55" i="104"/>
  <c r="AF55" i="104"/>
  <c r="AG55" i="104"/>
  <c r="AH55" i="104"/>
  <c r="AI55" i="104"/>
  <c r="AJ55" i="104"/>
  <c r="AK55" i="104"/>
  <c r="AL55" i="104"/>
  <c r="AM55" i="104"/>
  <c r="D56" i="104"/>
  <c r="E56" i="104"/>
  <c r="F56" i="104"/>
  <c r="G56" i="104"/>
  <c r="H56" i="104"/>
  <c r="I56" i="104"/>
  <c r="J56" i="104"/>
  <c r="K56" i="104"/>
  <c r="L56" i="104"/>
  <c r="M56" i="104"/>
  <c r="N56" i="104"/>
  <c r="O56" i="104"/>
  <c r="P56" i="104"/>
  <c r="Q56" i="104"/>
  <c r="R56" i="104"/>
  <c r="S56" i="104"/>
  <c r="T56" i="104"/>
  <c r="U56" i="104"/>
  <c r="V56" i="104"/>
  <c r="W56" i="104"/>
  <c r="X56" i="104"/>
  <c r="Y56" i="104"/>
  <c r="Z56" i="104"/>
  <c r="AA56" i="104"/>
  <c r="AB56" i="104"/>
  <c r="AC56" i="104"/>
  <c r="AD56" i="104"/>
  <c r="AE56" i="104"/>
  <c r="AF56" i="104"/>
  <c r="AG56" i="104"/>
  <c r="AH56" i="104"/>
  <c r="AI56" i="104"/>
  <c r="AJ56" i="104"/>
  <c r="AK56" i="104"/>
  <c r="AL56" i="104"/>
  <c r="AM56" i="104"/>
  <c r="H57" i="104"/>
  <c r="I57" i="104"/>
  <c r="J57" i="104"/>
  <c r="K57" i="104"/>
  <c r="L57" i="104"/>
  <c r="M57" i="104"/>
  <c r="N57" i="104"/>
  <c r="O57" i="104"/>
  <c r="P57" i="104"/>
  <c r="Q57" i="104"/>
  <c r="R57" i="104"/>
  <c r="S57" i="104"/>
  <c r="T57" i="104"/>
  <c r="U57" i="104"/>
  <c r="V57" i="104"/>
  <c r="W57" i="104"/>
  <c r="X57" i="104"/>
  <c r="Y57" i="104"/>
  <c r="Z57" i="104"/>
  <c r="AA57" i="104"/>
  <c r="AB57" i="104"/>
  <c r="AC57" i="104"/>
  <c r="AD57" i="104"/>
  <c r="AE57" i="104"/>
  <c r="AF57" i="104"/>
  <c r="AG57" i="104"/>
  <c r="AH57" i="104"/>
  <c r="AI57" i="104"/>
  <c r="AJ57" i="104"/>
  <c r="AK57" i="104"/>
  <c r="AL57" i="104"/>
  <c r="AM57" i="104"/>
  <c r="D58" i="104"/>
  <c r="E58" i="104"/>
  <c r="F58" i="104"/>
  <c r="G58" i="104"/>
  <c r="H58" i="104"/>
  <c r="I58" i="104"/>
  <c r="J58" i="104"/>
  <c r="K58" i="104"/>
  <c r="L58" i="104"/>
  <c r="M58" i="104"/>
  <c r="N58" i="104"/>
  <c r="O58" i="104"/>
  <c r="P58" i="104"/>
  <c r="Q58" i="104"/>
  <c r="R58" i="104"/>
  <c r="S58" i="104"/>
  <c r="T58" i="104"/>
  <c r="U58" i="104"/>
  <c r="V58" i="104"/>
  <c r="W58" i="104"/>
  <c r="X58" i="104"/>
  <c r="Y58" i="104"/>
  <c r="Z58" i="104"/>
  <c r="AA58" i="104"/>
  <c r="AB58" i="104"/>
  <c r="AC58" i="104"/>
  <c r="AD58" i="104"/>
  <c r="AE58" i="104"/>
  <c r="AF58" i="104"/>
  <c r="AG58" i="104"/>
  <c r="AH58" i="104"/>
  <c r="AI58" i="104"/>
  <c r="AJ58" i="104"/>
  <c r="AK58" i="104"/>
  <c r="AL58" i="104"/>
  <c r="AM58" i="104"/>
  <c r="H59" i="104"/>
  <c r="I59" i="104"/>
  <c r="J59" i="104"/>
  <c r="K59" i="104"/>
  <c r="L59" i="104"/>
  <c r="M59" i="104"/>
  <c r="N59" i="104"/>
  <c r="O59" i="104"/>
  <c r="P59" i="104"/>
  <c r="Q59" i="104"/>
  <c r="R59" i="104"/>
  <c r="S59" i="104"/>
  <c r="T59" i="104"/>
  <c r="U59" i="104"/>
  <c r="V59" i="104"/>
  <c r="W59" i="104"/>
  <c r="X59" i="104"/>
  <c r="Y59" i="104"/>
  <c r="Z59" i="104"/>
  <c r="AA59" i="104"/>
  <c r="AB59" i="104"/>
  <c r="AC59" i="104"/>
  <c r="AD59" i="104"/>
  <c r="AE59" i="104"/>
  <c r="AF59" i="104"/>
  <c r="AG59" i="104"/>
  <c r="AH59" i="104"/>
  <c r="AI59" i="104"/>
  <c r="AJ59" i="104"/>
  <c r="AK59" i="104"/>
  <c r="AL59" i="104"/>
  <c r="AM59" i="104"/>
  <c r="D60" i="104"/>
  <c r="F60" i="104"/>
  <c r="G60" i="104"/>
  <c r="H60" i="104"/>
  <c r="I60" i="104"/>
  <c r="J60" i="104"/>
  <c r="K60" i="104"/>
  <c r="L60" i="104"/>
  <c r="M60" i="104"/>
  <c r="N60" i="104"/>
  <c r="O60" i="104"/>
  <c r="P60" i="104"/>
  <c r="Q60" i="104"/>
  <c r="R60" i="104"/>
  <c r="S60" i="104"/>
  <c r="T60" i="104"/>
  <c r="U60" i="104"/>
  <c r="V60" i="104"/>
  <c r="W60" i="104"/>
  <c r="X60" i="104"/>
  <c r="Y60" i="104"/>
  <c r="Z60" i="104"/>
  <c r="AA60" i="104"/>
  <c r="AB60" i="104"/>
  <c r="AC60" i="104"/>
  <c r="AD60" i="104"/>
  <c r="AE60" i="104"/>
  <c r="AF60" i="104"/>
  <c r="AG60" i="104"/>
  <c r="AH60" i="104"/>
  <c r="AI60" i="104"/>
  <c r="AJ60" i="104"/>
  <c r="AK60" i="104"/>
  <c r="AL60" i="104"/>
  <c r="AM60" i="104"/>
  <c r="H61" i="104"/>
  <c r="I61" i="104"/>
  <c r="J61" i="104"/>
  <c r="K61" i="104"/>
  <c r="L61" i="104"/>
  <c r="M61" i="104"/>
  <c r="N61" i="104"/>
  <c r="O61" i="104"/>
  <c r="P61" i="104"/>
  <c r="Q61" i="104"/>
  <c r="R61" i="104"/>
  <c r="S61" i="104"/>
  <c r="T61" i="104"/>
  <c r="U61" i="104"/>
  <c r="V61" i="104"/>
  <c r="W61" i="104"/>
  <c r="X61" i="104"/>
  <c r="Y61" i="104"/>
  <c r="Z61" i="104"/>
  <c r="AA61" i="104"/>
  <c r="AB61" i="104"/>
  <c r="AC61" i="104"/>
  <c r="AD61" i="104"/>
  <c r="AE61" i="104"/>
  <c r="AF61" i="104"/>
  <c r="AG61" i="104"/>
  <c r="AH61" i="104"/>
  <c r="AI61" i="104"/>
  <c r="AJ61" i="104"/>
  <c r="AK61" i="104"/>
  <c r="AL61" i="104"/>
  <c r="AM61" i="104"/>
  <c r="D62" i="104"/>
  <c r="E62" i="104"/>
  <c r="F62" i="104"/>
  <c r="G62" i="104"/>
  <c r="H62" i="104"/>
  <c r="I62" i="104"/>
  <c r="J62" i="104"/>
  <c r="K62" i="104"/>
  <c r="L62" i="104"/>
  <c r="M62" i="104"/>
  <c r="N62" i="104"/>
  <c r="O62" i="104"/>
  <c r="P62" i="104"/>
  <c r="Q62" i="104"/>
  <c r="R62" i="104"/>
  <c r="S62" i="104"/>
  <c r="T62" i="104"/>
  <c r="U62" i="104"/>
  <c r="V62" i="104"/>
  <c r="W62" i="104"/>
  <c r="X62" i="104"/>
  <c r="Y62" i="104"/>
  <c r="Z62" i="104"/>
  <c r="AA62" i="104"/>
  <c r="AB62" i="104"/>
  <c r="AC62" i="104"/>
  <c r="AD62" i="104"/>
  <c r="AE62" i="104"/>
  <c r="AF62" i="104"/>
  <c r="AG62" i="104"/>
  <c r="AH62" i="104"/>
  <c r="AI62" i="104"/>
  <c r="AJ62" i="104"/>
  <c r="AK62" i="104"/>
  <c r="AL62" i="104"/>
  <c r="AM62" i="104"/>
  <c r="H63" i="104"/>
  <c r="I63" i="104"/>
  <c r="J63" i="104"/>
  <c r="K63" i="104"/>
  <c r="L63" i="104"/>
  <c r="M63" i="104"/>
  <c r="N63" i="104"/>
  <c r="O63" i="104"/>
  <c r="P63" i="104"/>
  <c r="Q63" i="104"/>
  <c r="R63" i="104"/>
  <c r="S63" i="104"/>
  <c r="T63" i="104"/>
  <c r="U63" i="104"/>
  <c r="V63" i="104"/>
  <c r="W63" i="104"/>
  <c r="X63" i="104"/>
  <c r="Y63" i="104"/>
  <c r="Z63" i="104"/>
  <c r="AA63" i="104"/>
  <c r="AB63" i="104"/>
  <c r="AC63" i="104"/>
  <c r="AD63" i="104"/>
  <c r="AE63" i="104"/>
  <c r="AF63" i="104"/>
  <c r="AG63" i="104"/>
  <c r="AH63" i="104"/>
  <c r="AI63" i="104"/>
  <c r="AJ63" i="104"/>
  <c r="AK63" i="104"/>
  <c r="AL63" i="104"/>
  <c r="AM63" i="104"/>
  <c r="D64" i="104"/>
  <c r="F64" i="104"/>
  <c r="G64" i="104"/>
  <c r="H64" i="104"/>
  <c r="I64" i="104"/>
  <c r="J64" i="104"/>
  <c r="K64" i="104"/>
  <c r="L64" i="104"/>
  <c r="M64" i="104"/>
  <c r="N64" i="104"/>
  <c r="O64" i="104"/>
  <c r="P64" i="104"/>
  <c r="Q64" i="104"/>
  <c r="R64" i="104"/>
  <c r="S64" i="104"/>
  <c r="T64" i="104"/>
  <c r="U64" i="104"/>
  <c r="V64" i="104"/>
  <c r="W64" i="104"/>
  <c r="X64" i="104"/>
  <c r="Y64" i="104"/>
  <c r="Z64" i="104"/>
  <c r="AA64" i="104"/>
  <c r="AB64" i="104"/>
  <c r="AC64" i="104"/>
  <c r="AD64" i="104"/>
  <c r="AE64" i="104"/>
  <c r="AF64" i="104"/>
  <c r="AG64" i="104"/>
  <c r="AH64" i="104"/>
  <c r="AI64" i="104"/>
  <c r="AJ64" i="104"/>
  <c r="AK64" i="104"/>
  <c r="AL64" i="104"/>
  <c r="AM64" i="104"/>
  <c r="H65" i="104"/>
  <c r="I65" i="104"/>
  <c r="J65" i="104"/>
  <c r="K65" i="104"/>
  <c r="L65" i="104"/>
  <c r="M65" i="104"/>
  <c r="N65" i="104"/>
  <c r="O65" i="104"/>
  <c r="P65" i="104"/>
  <c r="Q65" i="104"/>
  <c r="R65" i="104"/>
  <c r="S65" i="104"/>
  <c r="T65" i="104"/>
  <c r="U65" i="104"/>
  <c r="V65" i="104"/>
  <c r="W65" i="104"/>
  <c r="X65" i="104"/>
  <c r="Y65" i="104"/>
  <c r="Z65" i="104"/>
  <c r="AA65" i="104"/>
  <c r="AB65" i="104"/>
  <c r="AC65" i="104"/>
  <c r="AD65" i="104"/>
  <c r="AE65" i="104"/>
  <c r="AF65" i="104"/>
  <c r="AG65" i="104"/>
  <c r="AH65" i="104"/>
  <c r="AI65" i="104"/>
  <c r="AJ65" i="104"/>
  <c r="AK65" i="104"/>
  <c r="AL65" i="104"/>
  <c r="AM65" i="104"/>
  <c r="D66" i="104"/>
  <c r="E66" i="104"/>
  <c r="F66" i="104"/>
  <c r="G66" i="104"/>
  <c r="H66" i="104"/>
  <c r="I66" i="104"/>
  <c r="J66" i="104"/>
  <c r="K66" i="104"/>
  <c r="L66" i="104"/>
  <c r="M66" i="104"/>
  <c r="N66" i="104"/>
  <c r="O66" i="104"/>
  <c r="P66" i="104"/>
  <c r="Q66" i="104"/>
  <c r="R66" i="104"/>
  <c r="S66" i="104"/>
  <c r="T66" i="104"/>
  <c r="U66" i="104"/>
  <c r="V66" i="104"/>
  <c r="W66" i="104"/>
  <c r="X66" i="104"/>
  <c r="Y66" i="104"/>
  <c r="Z66" i="104"/>
  <c r="AA66" i="104"/>
  <c r="AB66" i="104"/>
  <c r="AC66" i="104"/>
  <c r="AD66" i="104"/>
  <c r="AE66" i="104"/>
  <c r="AF66" i="104"/>
  <c r="AG66" i="104"/>
  <c r="AH66" i="104"/>
  <c r="AI66" i="104"/>
  <c r="AJ66" i="104"/>
  <c r="AK66" i="104"/>
  <c r="AL66" i="104"/>
  <c r="AM66" i="104"/>
  <c r="H67" i="104"/>
  <c r="I67" i="104"/>
  <c r="J67" i="104"/>
  <c r="K67" i="104"/>
  <c r="L67" i="104"/>
  <c r="M67" i="104"/>
  <c r="N67" i="104"/>
  <c r="O67" i="104"/>
  <c r="P67" i="104"/>
  <c r="Q67" i="104"/>
  <c r="R67" i="104"/>
  <c r="S67" i="104"/>
  <c r="T67" i="104"/>
  <c r="U67" i="104"/>
  <c r="V67" i="104"/>
  <c r="W67" i="104"/>
  <c r="X67" i="104"/>
  <c r="Y67" i="104"/>
  <c r="Z67" i="104"/>
  <c r="AA67" i="104"/>
  <c r="AB67" i="104"/>
  <c r="AC67" i="104"/>
  <c r="AD67" i="104"/>
  <c r="AE67" i="104"/>
  <c r="AF67" i="104"/>
  <c r="AG67" i="104"/>
  <c r="AH67" i="104"/>
  <c r="AI67" i="104"/>
  <c r="AJ67" i="104"/>
  <c r="AK67" i="104"/>
  <c r="AL67" i="104"/>
  <c r="AM67" i="104"/>
  <c r="D6" i="104" l="1" a="1"/>
  <c r="D6" i="104" s="1"/>
  <c r="E40" i="104"/>
  <c r="Y6" i="103" l="1" a="1"/>
  <c r="Y6" i="103" s="1"/>
  <c r="AC6" i="103" a="1"/>
  <c r="AC6" i="103" s="1"/>
  <c r="AE6" i="103" a="1"/>
  <c r="AE6" i="103" s="1"/>
  <c r="AG6" i="103" a="1"/>
  <c r="AG6" i="103" s="1"/>
  <c r="AK6" i="103" a="1"/>
  <c r="AK6" i="103" s="1"/>
  <c r="AM6" i="103" a="1"/>
  <c r="AM6" i="103" s="1"/>
  <c r="D8" i="103"/>
  <c r="E8" i="103"/>
  <c r="D10" i="103"/>
  <c r="E10" i="103"/>
  <c r="D12" i="103"/>
  <c r="E12" i="103"/>
  <c r="E44" i="103" s="1"/>
  <c r="D14" i="103"/>
  <c r="E14" i="103"/>
  <c r="D16" i="103"/>
  <c r="E16" i="103"/>
  <c r="D18" i="103"/>
  <c r="E18" i="103"/>
  <c r="D20" i="103"/>
  <c r="E20" i="103"/>
  <c r="E58" i="103" s="1"/>
  <c r="D22" i="103"/>
  <c r="E22" i="103"/>
  <c r="D24" i="103"/>
  <c r="E24" i="103"/>
  <c r="D26" i="103"/>
  <c r="E26" i="103"/>
  <c r="D28" i="103"/>
  <c r="E28" i="103"/>
  <c r="E64" i="103" s="1"/>
  <c r="F30" i="103"/>
  <c r="F6" i="103" s="1" a="1"/>
  <c r="F6" i="103" s="1"/>
  <c r="G30" i="103"/>
  <c r="G6" i="103" s="1" a="1"/>
  <c r="G6" i="103" s="1"/>
  <c r="H30" i="103"/>
  <c r="H6" i="103" s="1" a="1"/>
  <c r="H6" i="103" s="1"/>
  <c r="I30" i="103"/>
  <c r="I6" i="103" s="1" a="1"/>
  <c r="I6" i="103" s="1"/>
  <c r="J30" i="103"/>
  <c r="J6" i="103" s="1" a="1"/>
  <c r="J6" i="103" s="1"/>
  <c r="K30" i="103"/>
  <c r="K6" i="103" s="1" a="1"/>
  <c r="K6" i="103" s="1"/>
  <c r="L30" i="103"/>
  <c r="L6" i="103" s="1" a="1"/>
  <c r="L6" i="103" s="1"/>
  <c r="M30" i="103"/>
  <c r="M6" i="103" s="1" a="1"/>
  <c r="M6" i="103" s="1"/>
  <c r="N30" i="103"/>
  <c r="N6" i="103" s="1" a="1"/>
  <c r="N6" i="103" s="1"/>
  <c r="O30" i="103"/>
  <c r="O6" i="103" s="1" a="1"/>
  <c r="O6" i="103" s="1"/>
  <c r="P30" i="103"/>
  <c r="P6" i="103" s="1" a="1"/>
  <c r="P6" i="103" s="1"/>
  <c r="Q30" i="103"/>
  <c r="R30" i="103"/>
  <c r="R6" i="103" s="1" a="1"/>
  <c r="R6" i="103" s="1"/>
  <c r="S30" i="103"/>
  <c r="S6" i="103" s="1" a="1"/>
  <c r="S6" i="103" s="1"/>
  <c r="T30" i="103"/>
  <c r="T6" i="103" s="1" a="1"/>
  <c r="T6" i="103" s="1"/>
  <c r="U30" i="103"/>
  <c r="U6" i="103" s="1" a="1"/>
  <c r="U6" i="103" s="1"/>
  <c r="V30" i="103"/>
  <c r="V6" i="103" s="1" a="1"/>
  <c r="V6" i="103" s="1"/>
  <c r="W30" i="103"/>
  <c r="W6" i="103" s="1" a="1"/>
  <c r="W6" i="103" s="1"/>
  <c r="X30" i="103"/>
  <c r="X6" i="103" s="1" a="1"/>
  <c r="X6" i="103" s="1"/>
  <c r="Y30" i="103"/>
  <c r="Z30" i="103"/>
  <c r="Z6" i="103" s="1" a="1"/>
  <c r="Z6" i="103" s="1"/>
  <c r="AA30" i="103"/>
  <c r="AA6" i="103" s="1" a="1"/>
  <c r="AA6" i="103" s="1"/>
  <c r="AB30" i="103"/>
  <c r="AB6" i="103" s="1" a="1"/>
  <c r="AB6" i="103" s="1"/>
  <c r="AC30" i="103"/>
  <c r="AD30" i="103"/>
  <c r="AD6" i="103" s="1" a="1"/>
  <c r="AD6" i="103" s="1"/>
  <c r="AE30" i="103"/>
  <c r="AF30" i="103"/>
  <c r="AF6" i="103" s="1" a="1"/>
  <c r="AF6" i="103" s="1"/>
  <c r="AG30" i="103"/>
  <c r="AH30" i="103"/>
  <c r="AH6" i="103" s="1" a="1"/>
  <c r="AH6" i="103" s="1"/>
  <c r="AI30" i="103"/>
  <c r="AI6" i="103" s="1" a="1"/>
  <c r="AI6" i="103" s="1"/>
  <c r="AJ30" i="103"/>
  <c r="AJ6" i="103" s="1" a="1"/>
  <c r="AJ6" i="103" s="1"/>
  <c r="AK30" i="103"/>
  <c r="AL30" i="103"/>
  <c r="AL6" i="103" s="1" a="1"/>
  <c r="AL6" i="103" s="1"/>
  <c r="AM30" i="103"/>
  <c r="H31" i="103"/>
  <c r="I31" i="103"/>
  <c r="J31" i="103"/>
  <c r="K31" i="103"/>
  <c r="L31" i="103"/>
  <c r="M31" i="103"/>
  <c r="N31" i="103"/>
  <c r="O31" i="103"/>
  <c r="P31" i="103"/>
  <c r="Q31" i="103"/>
  <c r="Q6" i="103" s="1" a="1"/>
  <c r="Q6" i="103" s="1"/>
  <c r="R31" i="103"/>
  <c r="S31" i="103"/>
  <c r="T31" i="103"/>
  <c r="U31" i="103"/>
  <c r="V31" i="103"/>
  <c r="W31" i="103"/>
  <c r="X31" i="103"/>
  <c r="Y31" i="103"/>
  <c r="Z31" i="103"/>
  <c r="AA31" i="103"/>
  <c r="AB31" i="103"/>
  <c r="AC31" i="103"/>
  <c r="AD31" i="103"/>
  <c r="AE31" i="103"/>
  <c r="AF31" i="103"/>
  <c r="AG31" i="103"/>
  <c r="AH31" i="103"/>
  <c r="AI31" i="103"/>
  <c r="AJ31" i="103"/>
  <c r="AK31" i="103"/>
  <c r="AL31" i="103"/>
  <c r="AM31" i="103"/>
  <c r="D32" i="103"/>
  <c r="D30" i="103" s="1"/>
  <c r="E32" i="103"/>
  <c r="E30" i="103" s="1"/>
  <c r="D34" i="103"/>
  <c r="D50" i="103" s="1"/>
  <c r="E34" i="103"/>
  <c r="E50" i="103" s="1"/>
  <c r="D36" i="103"/>
  <c r="E36" i="103"/>
  <c r="D38" i="103"/>
  <c r="E38" i="103"/>
  <c r="D40" i="103"/>
  <c r="E40" i="103"/>
  <c r="F40" i="103"/>
  <c r="G40" i="103"/>
  <c r="H40" i="103"/>
  <c r="I40" i="103"/>
  <c r="J40" i="103"/>
  <c r="K40" i="103"/>
  <c r="L40" i="103"/>
  <c r="M40" i="103"/>
  <c r="N40" i="103"/>
  <c r="O40" i="103"/>
  <c r="P40" i="103"/>
  <c r="Q40" i="103"/>
  <c r="R40" i="103"/>
  <c r="S40" i="103"/>
  <c r="T40" i="103"/>
  <c r="U40" i="103"/>
  <c r="V40" i="103"/>
  <c r="W40" i="103"/>
  <c r="X40" i="103"/>
  <c r="Y40" i="103"/>
  <c r="Z40" i="103"/>
  <c r="AA40" i="103"/>
  <c r="AB40" i="103"/>
  <c r="AC40" i="103"/>
  <c r="AD40" i="103"/>
  <c r="AE40" i="103"/>
  <c r="AF40" i="103"/>
  <c r="AG40" i="103"/>
  <c r="AH40" i="103"/>
  <c r="AI40" i="103"/>
  <c r="AJ40" i="103"/>
  <c r="AK40" i="103"/>
  <c r="AL40" i="103"/>
  <c r="AM40" i="103"/>
  <c r="H41" i="103"/>
  <c r="I41" i="103"/>
  <c r="J41" i="103"/>
  <c r="K41" i="103"/>
  <c r="L41" i="103"/>
  <c r="M41" i="103"/>
  <c r="N41" i="103"/>
  <c r="O41" i="103"/>
  <c r="P41" i="103"/>
  <c r="Q41" i="103"/>
  <c r="R41" i="103"/>
  <c r="S41" i="103"/>
  <c r="T41" i="103"/>
  <c r="U41" i="103"/>
  <c r="V41" i="103"/>
  <c r="W41" i="103"/>
  <c r="X41" i="103"/>
  <c r="Y41" i="103"/>
  <c r="Z41" i="103"/>
  <c r="AA41" i="103"/>
  <c r="AB41" i="103"/>
  <c r="AC41" i="103"/>
  <c r="AD41" i="103"/>
  <c r="AE41" i="103"/>
  <c r="AF41" i="103"/>
  <c r="AG41" i="103"/>
  <c r="AH41" i="103"/>
  <c r="AI41" i="103"/>
  <c r="AJ41" i="103"/>
  <c r="AK41" i="103"/>
  <c r="AL41" i="103"/>
  <c r="AM41" i="103"/>
  <c r="D42" i="103"/>
  <c r="E42" i="103"/>
  <c r="F42" i="103"/>
  <c r="G42" i="103"/>
  <c r="H42" i="103"/>
  <c r="I42" i="103"/>
  <c r="J42" i="103"/>
  <c r="K42" i="103"/>
  <c r="L42" i="103"/>
  <c r="M42" i="103"/>
  <c r="N42" i="103"/>
  <c r="O42" i="103"/>
  <c r="P42" i="103"/>
  <c r="Q42" i="103"/>
  <c r="R42" i="103"/>
  <c r="S42" i="103"/>
  <c r="T42" i="103"/>
  <c r="U42" i="103"/>
  <c r="V42" i="103"/>
  <c r="W42" i="103"/>
  <c r="X42" i="103"/>
  <c r="Y42" i="103"/>
  <c r="Z42" i="103"/>
  <c r="AA42" i="103"/>
  <c r="AB42" i="103"/>
  <c r="AC42" i="103"/>
  <c r="AD42" i="103"/>
  <c r="AE42" i="103"/>
  <c r="AF42" i="103"/>
  <c r="AG42" i="103"/>
  <c r="AH42" i="103"/>
  <c r="AI42" i="103"/>
  <c r="AJ42" i="103"/>
  <c r="AK42" i="103"/>
  <c r="AL42" i="103"/>
  <c r="AM42" i="103"/>
  <c r="H43" i="103"/>
  <c r="I43" i="103"/>
  <c r="J43" i="103"/>
  <c r="K43" i="103"/>
  <c r="L43" i="103"/>
  <c r="M43" i="103"/>
  <c r="N43" i="103"/>
  <c r="O43" i="103"/>
  <c r="P43" i="103"/>
  <c r="Q43" i="103"/>
  <c r="R43" i="103"/>
  <c r="S43" i="103"/>
  <c r="T43" i="103"/>
  <c r="U43" i="103"/>
  <c r="V43" i="103"/>
  <c r="W43" i="103"/>
  <c r="X43" i="103"/>
  <c r="Y43" i="103"/>
  <c r="Z43" i="103"/>
  <c r="AA43" i="103"/>
  <c r="AB43" i="103"/>
  <c r="AC43" i="103"/>
  <c r="AD43" i="103"/>
  <c r="AE43" i="103"/>
  <c r="AF43" i="103"/>
  <c r="AG43" i="103"/>
  <c r="AH43" i="103"/>
  <c r="AI43" i="103"/>
  <c r="AJ43" i="103"/>
  <c r="AK43" i="103"/>
  <c r="AL43" i="103"/>
  <c r="AM43" i="103"/>
  <c r="D44" i="103"/>
  <c r="F44" i="103"/>
  <c r="G44" i="103"/>
  <c r="H44" i="103"/>
  <c r="I44" i="103"/>
  <c r="J44" i="103"/>
  <c r="K44" i="103"/>
  <c r="L44" i="103"/>
  <c r="M44" i="103"/>
  <c r="N44" i="103"/>
  <c r="O44" i="103"/>
  <c r="P44" i="103"/>
  <c r="Q44" i="103"/>
  <c r="R44" i="103"/>
  <c r="S44" i="103"/>
  <c r="T44" i="103"/>
  <c r="U44" i="103"/>
  <c r="V44" i="103"/>
  <c r="W44" i="103"/>
  <c r="X44" i="103"/>
  <c r="Y44" i="103"/>
  <c r="Z44" i="103"/>
  <c r="AA44" i="103"/>
  <c r="AB44" i="103"/>
  <c r="AC44" i="103"/>
  <c r="AD44" i="103"/>
  <c r="AE44" i="103"/>
  <c r="AF44" i="103"/>
  <c r="AG44" i="103"/>
  <c r="AH44" i="103"/>
  <c r="AI44" i="103"/>
  <c r="AJ44" i="103"/>
  <c r="AK44" i="103"/>
  <c r="AL44" i="103"/>
  <c r="AM44" i="103"/>
  <c r="H45" i="103"/>
  <c r="I45" i="103"/>
  <c r="J45" i="103"/>
  <c r="K45" i="103"/>
  <c r="L45" i="103"/>
  <c r="M45" i="103"/>
  <c r="N45" i="103"/>
  <c r="O45" i="103"/>
  <c r="P45" i="103"/>
  <c r="Q45" i="103"/>
  <c r="R45" i="103"/>
  <c r="S45" i="103"/>
  <c r="T45" i="103"/>
  <c r="U45" i="103"/>
  <c r="V45" i="103"/>
  <c r="W45" i="103"/>
  <c r="X45" i="103"/>
  <c r="Y45" i="103"/>
  <c r="Z45" i="103"/>
  <c r="AA45" i="103"/>
  <c r="AB45" i="103"/>
  <c r="AC45" i="103"/>
  <c r="AD45" i="103"/>
  <c r="AE45" i="103"/>
  <c r="AF45" i="103"/>
  <c r="AG45" i="103"/>
  <c r="AH45" i="103"/>
  <c r="AI45" i="103"/>
  <c r="AJ45" i="103"/>
  <c r="AK45" i="103"/>
  <c r="AL45" i="103"/>
  <c r="AM45" i="103"/>
  <c r="D46" i="103"/>
  <c r="E46" i="103"/>
  <c r="F46" i="103"/>
  <c r="G46" i="103"/>
  <c r="H46" i="103"/>
  <c r="I46" i="103"/>
  <c r="J46" i="103"/>
  <c r="K46" i="103"/>
  <c r="L46" i="103"/>
  <c r="M46" i="103"/>
  <c r="N46" i="103"/>
  <c r="O46" i="103"/>
  <c r="P46" i="103"/>
  <c r="Q46" i="103"/>
  <c r="R46" i="103"/>
  <c r="S46" i="103"/>
  <c r="T46" i="103"/>
  <c r="U46" i="103"/>
  <c r="V46" i="103"/>
  <c r="W46" i="103"/>
  <c r="X46" i="103"/>
  <c r="Y46" i="103"/>
  <c r="Z46" i="103"/>
  <c r="AA46" i="103"/>
  <c r="AB46" i="103"/>
  <c r="AC46" i="103"/>
  <c r="AD46" i="103"/>
  <c r="AE46" i="103"/>
  <c r="AF46" i="103"/>
  <c r="AG46" i="103"/>
  <c r="AH46" i="103"/>
  <c r="AI46" i="103"/>
  <c r="AJ46" i="103"/>
  <c r="AK46" i="103"/>
  <c r="AL46" i="103"/>
  <c r="AM46" i="103"/>
  <c r="H47" i="103"/>
  <c r="I47" i="103"/>
  <c r="J47" i="103"/>
  <c r="K47" i="103"/>
  <c r="L47" i="103"/>
  <c r="M47" i="103"/>
  <c r="N47" i="103"/>
  <c r="O47" i="103"/>
  <c r="P47" i="103"/>
  <c r="Q47" i="103"/>
  <c r="R47" i="103"/>
  <c r="S47" i="103"/>
  <c r="T47" i="103"/>
  <c r="U47" i="103"/>
  <c r="V47" i="103"/>
  <c r="W47" i="103"/>
  <c r="X47" i="103"/>
  <c r="Y47" i="103"/>
  <c r="Z47" i="103"/>
  <c r="AA47" i="103"/>
  <c r="AB47" i="103"/>
  <c r="AC47" i="103"/>
  <c r="AD47" i="103"/>
  <c r="AE47" i="103"/>
  <c r="AF47" i="103"/>
  <c r="AG47" i="103"/>
  <c r="AH47" i="103"/>
  <c r="AI47" i="103"/>
  <c r="AJ47" i="103"/>
  <c r="AK47" i="103"/>
  <c r="AL47" i="103"/>
  <c r="AM47" i="103"/>
  <c r="D48" i="103"/>
  <c r="E48" i="103"/>
  <c r="F48" i="103"/>
  <c r="G48" i="103"/>
  <c r="H48" i="103"/>
  <c r="I48" i="103"/>
  <c r="J48" i="103"/>
  <c r="K48" i="103"/>
  <c r="L48" i="103"/>
  <c r="M48" i="103"/>
  <c r="N48" i="103"/>
  <c r="O48" i="103"/>
  <c r="P48" i="103"/>
  <c r="Q48" i="103"/>
  <c r="R48" i="103"/>
  <c r="S48" i="103"/>
  <c r="T48" i="103"/>
  <c r="U48" i="103"/>
  <c r="V48" i="103"/>
  <c r="W48" i="103"/>
  <c r="X48" i="103"/>
  <c r="Y48" i="103"/>
  <c r="Z48" i="103"/>
  <c r="AA48" i="103"/>
  <c r="AB48" i="103"/>
  <c r="AC48" i="103"/>
  <c r="AD48" i="103"/>
  <c r="AE48" i="103"/>
  <c r="AF48" i="103"/>
  <c r="AG48" i="103"/>
  <c r="AH48" i="103"/>
  <c r="AI48" i="103"/>
  <c r="AJ48" i="103"/>
  <c r="AK48" i="103"/>
  <c r="AL48" i="103"/>
  <c r="AM48" i="103"/>
  <c r="H49" i="103"/>
  <c r="I49" i="103"/>
  <c r="J49" i="103"/>
  <c r="K49" i="103"/>
  <c r="L49" i="103"/>
  <c r="M49" i="103"/>
  <c r="N49" i="103"/>
  <c r="O49" i="103"/>
  <c r="P49" i="103"/>
  <c r="Q49" i="103"/>
  <c r="R49" i="103"/>
  <c r="S49" i="103"/>
  <c r="T49" i="103"/>
  <c r="U49" i="103"/>
  <c r="V49" i="103"/>
  <c r="W49" i="103"/>
  <c r="X49" i="103"/>
  <c r="Y49" i="103"/>
  <c r="Z49" i="103"/>
  <c r="AA49" i="103"/>
  <c r="AB49" i="103"/>
  <c r="AC49" i="103"/>
  <c r="AD49" i="103"/>
  <c r="AE49" i="103"/>
  <c r="AF49" i="103"/>
  <c r="AG49" i="103"/>
  <c r="AH49" i="103"/>
  <c r="AI49" i="103"/>
  <c r="AJ49" i="103"/>
  <c r="AK49" i="103"/>
  <c r="AL49" i="103"/>
  <c r="AM49" i="103"/>
  <c r="F50" i="103"/>
  <c r="G50" i="103"/>
  <c r="H50" i="103"/>
  <c r="I50" i="103"/>
  <c r="J50" i="103"/>
  <c r="K50" i="103"/>
  <c r="L50" i="103"/>
  <c r="M50" i="103"/>
  <c r="N50" i="103"/>
  <c r="O50" i="103"/>
  <c r="P50" i="103"/>
  <c r="Q50" i="103"/>
  <c r="R50" i="103"/>
  <c r="S50" i="103"/>
  <c r="T50" i="103"/>
  <c r="U50" i="103"/>
  <c r="V50" i="103"/>
  <c r="W50" i="103"/>
  <c r="X50" i="103"/>
  <c r="Y50" i="103"/>
  <c r="Z50" i="103"/>
  <c r="AA50" i="103"/>
  <c r="AB50" i="103"/>
  <c r="AC50" i="103"/>
  <c r="AD50" i="103"/>
  <c r="AE50" i="103"/>
  <c r="AF50" i="103"/>
  <c r="AG50" i="103"/>
  <c r="AH50" i="103"/>
  <c r="AI50" i="103"/>
  <c r="AJ50" i="103"/>
  <c r="AK50" i="103"/>
  <c r="AL50" i="103"/>
  <c r="AM50" i="103"/>
  <c r="H51" i="103"/>
  <c r="I51" i="103"/>
  <c r="J51" i="103"/>
  <c r="K51" i="103"/>
  <c r="L51" i="103"/>
  <c r="M51" i="103"/>
  <c r="N51" i="103"/>
  <c r="O51" i="103"/>
  <c r="P51" i="103"/>
  <c r="Q51" i="103"/>
  <c r="R51" i="103"/>
  <c r="S51" i="103"/>
  <c r="T51" i="103"/>
  <c r="U51" i="103"/>
  <c r="V51" i="103"/>
  <c r="W51" i="103"/>
  <c r="X51" i="103"/>
  <c r="Y51" i="103"/>
  <c r="Z51" i="103"/>
  <c r="AA51" i="103"/>
  <c r="AB51" i="103"/>
  <c r="AC51" i="103"/>
  <c r="AD51" i="103"/>
  <c r="AE51" i="103"/>
  <c r="AF51" i="103"/>
  <c r="AG51" i="103"/>
  <c r="AH51" i="103"/>
  <c r="AI51" i="103"/>
  <c r="AJ51" i="103"/>
  <c r="AK51" i="103"/>
  <c r="AL51" i="103"/>
  <c r="AM51" i="103"/>
  <c r="D52" i="103"/>
  <c r="E52" i="103"/>
  <c r="F52" i="103"/>
  <c r="G52" i="103"/>
  <c r="H52" i="103"/>
  <c r="I52" i="103"/>
  <c r="J52" i="103"/>
  <c r="K52" i="103"/>
  <c r="L52" i="103"/>
  <c r="M52" i="103"/>
  <c r="N52" i="103"/>
  <c r="O52" i="103"/>
  <c r="P52" i="103"/>
  <c r="Q52" i="103"/>
  <c r="R52" i="103"/>
  <c r="S52" i="103"/>
  <c r="T52" i="103"/>
  <c r="U52" i="103"/>
  <c r="V52" i="103"/>
  <c r="W52" i="103"/>
  <c r="X52" i="103"/>
  <c r="Y52" i="103"/>
  <c r="Z52" i="103"/>
  <c r="AA52" i="103"/>
  <c r="AB52" i="103"/>
  <c r="AC52" i="103"/>
  <c r="AD52" i="103"/>
  <c r="AE52" i="103"/>
  <c r="AF52" i="103"/>
  <c r="AG52" i="103"/>
  <c r="AH52" i="103"/>
  <c r="AI52" i="103"/>
  <c r="AJ52" i="103"/>
  <c r="AK52" i="103"/>
  <c r="AL52" i="103"/>
  <c r="AM52" i="103"/>
  <c r="H53" i="103"/>
  <c r="I53" i="103"/>
  <c r="J53" i="103"/>
  <c r="K53" i="103"/>
  <c r="L53" i="103"/>
  <c r="M53" i="103"/>
  <c r="N53" i="103"/>
  <c r="O53" i="103"/>
  <c r="P53" i="103"/>
  <c r="Q53" i="103"/>
  <c r="R53" i="103"/>
  <c r="S53" i="103"/>
  <c r="T53" i="103"/>
  <c r="U53" i="103"/>
  <c r="V53" i="103"/>
  <c r="W53" i="103"/>
  <c r="X53" i="103"/>
  <c r="Y53" i="103"/>
  <c r="Z53" i="103"/>
  <c r="AA53" i="103"/>
  <c r="AB53" i="103"/>
  <c r="AC53" i="103"/>
  <c r="AD53" i="103"/>
  <c r="AE53" i="103"/>
  <c r="AF53" i="103"/>
  <c r="AG53" i="103"/>
  <c r="AH53" i="103"/>
  <c r="AI53" i="103"/>
  <c r="AJ53" i="103"/>
  <c r="AK53" i="103"/>
  <c r="AL53" i="103"/>
  <c r="AM53" i="103"/>
  <c r="D54" i="103"/>
  <c r="E54" i="103"/>
  <c r="F54" i="103"/>
  <c r="G54" i="103"/>
  <c r="H54" i="103"/>
  <c r="I54" i="103"/>
  <c r="J54" i="103"/>
  <c r="K54" i="103"/>
  <c r="L54" i="103"/>
  <c r="M54" i="103"/>
  <c r="N54" i="103"/>
  <c r="O54" i="103"/>
  <c r="P54" i="103"/>
  <c r="Q54" i="103"/>
  <c r="R54" i="103"/>
  <c r="S54" i="103"/>
  <c r="T54" i="103"/>
  <c r="U54" i="103"/>
  <c r="V54" i="103"/>
  <c r="W54" i="103"/>
  <c r="X54" i="103"/>
  <c r="Y54" i="103"/>
  <c r="Z54" i="103"/>
  <c r="AA54" i="103"/>
  <c r="AB54" i="103"/>
  <c r="AC54" i="103"/>
  <c r="AD54" i="103"/>
  <c r="AE54" i="103"/>
  <c r="AF54" i="103"/>
  <c r="AG54" i="103"/>
  <c r="AH54" i="103"/>
  <c r="AI54" i="103"/>
  <c r="AJ54" i="103"/>
  <c r="AK54" i="103"/>
  <c r="AL54" i="103"/>
  <c r="AM54" i="103"/>
  <c r="H55" i="103"/>
  <c r="I55" i="103"/>
  <c r="J55" i="103"/>
  <c r="K55" i="103"/>
  <c r="L55" i="103"/>
  <c r="M55" i="103"/>
  <c r="N55" i="103"/>
  <c r="O55" i="103"/>
  <c r="P55" i="103"/>
  <c r="Q55" i="103"/>
  <c r="R55" i="103"/>
  <c r="S55" i="103"/>
  <c r="T55" i="103"/>
  <c r="U55" i="103"/>
  <c r="V55" i="103"/>
  <c r="W55" i="103"/>
  <c r="X55" i="103"/>
  <c r="Y55" i="103"/>
  <c r="Z55" i="103"/>
  <c r="AA55" i="103"/>
  <c r="AB55" i="103"/>
  <c r="AC55" i="103"/>
  <c r="AD55" i="103"/>
  <c r="AE55" i="103"/>
  <c r="AF55" i="103"/>
  <c r="AG55" i="103"/>
  <c r="AH55" i="103"/>
  <c r="AI55" i="103"/>
  <c r="AJ55" i="103"/>
  <c r="AK55" i="103"/>
  <c r="AL55" i="103"/>
  <c r="AM55" i="103"/>
  <c r="D56" i="103"/>
  <c r="E56" i="103"/>
  <c r="F56" i="103"/>
  <c r="G56" i="103"/>
  <c r="H56" i="103"/>
  <c r="I56" i="103"/>
  <c r="J56" i="103"/>
  <c r="K56" i="103"/>
  <c r="L56" i="103"/>
  <c r="M56" i="103"/>
  <c r="N56" i="103"/>
  <c r="O56" i="103"/>
  <c r="P56" i="103"/>
  <c r="Q56" i="103"/>
  <c r="R56" i="103"/>
  <c r="S56" i="103"/>
  <c r="T56" i="103"/>
  <c r="U56" i="103"/>
  <c r="V56" i="103"/>
  <c r="W56" i="103"/>
  <c r="X56" i="103"/>
  <c r="Y56" i="103"/>
  <c r="Z56" i="103"/>
  <c r="AA56" i="103"/>
  <c r="AB56" i="103"/>
  <c r="AC56" i="103"/>
  <c r="AD56" i="103"/>
  <c r="AE56" i="103"/>
  <c r="AF56" i="103"/>
  <c r="AG56" i="103"/>
  <c r="AH56" i="103"/>
  <c r="AI56" i="103"/>
  <c r="AJ56" i="103"/>
  <c r="AK56" i="103"/>
  <c r="AL56" i="103"/>
  <c r="AM56" i="103"/>
  <c r="H57" i="103"/>
  <c r="I57" i="103"/>
  <c r="J57" i="103"/>
  <c r="K57" i="103"/>
  <c r="L57" i="103"/>
  <c r="M57" i="103"/>
  <c r="N57" i="103"/>
  <c r="O57" i="103"/>
  <c r="P57" i="103"/>
  <c r="Q57" i="103"/>
  <c r="R57" i="103"/>
  <c r="S57" i="103"/>
  <c r="T57" i="103"/>
  <c r="U57" i="103"/>
  <c r="V57" i="103"/>
  <c r="W57" i="103"/>
  <c r="X57" i="103"/>
  <c r="Y57" i="103"/>
  <c r="Z57" i="103"/>
  <c r="AA57" i="103"/>
  <c r="AB57" i="103"/>
  <c r="AC57" i="103"/>
  <c r="AD57" i="103"/>
  <c r="AE57" i="103"/>
  <c r="AF57" i="103"/>
  <c r="AG57" i="103"/>
  <c r="AH57" i="103"/>
  <c r="AI57" i="103"/>
  <c r="AJ57" i="103"/>
  <c r="AK57" i="103"/>
  <c r="AL57" i="103"/>
  <c r="AM57" i="103"/>
  <c r="D58" i="103"/>
  <c r="F58" i="103"/>
  <c r="G58" i="103"/>
  <c r="H58" i="103"/>
  <c r="I58" i="103"/>
  <c r="J58" i="103"/>
  <c r="K58" i="103"/>
  <c r="L58" i="103"/>
  <c r="M58" i="103"/>
  <c r="N58" i="103"/>
  <c r="O58" i="103"/>
  <c r="P58" i="103"/>
  <c r="Q58" i="103"/>
  <c r="R58" i="103"/>
  <c r="S58" i="103"/>
  <c r="T58" i="103"/>
  <c r="U58" i="103"/>
  <c r="V58" i="103"/>
  <c r="W58" i="103"/>
  <c r="X58" i="103"/>
  <c r="Y58" i="103"/>
  <c r="Z58" i="103"/>
  <c r="AA58" i="103"/>
  <c r="AB58" i="103"/>
  <c r="AC58" i="103"/>
  <c r="AD58" i="103"/>
  <c r="AE58" i="103"/>
  <c r="AF58" i="103"/>
  <c r="AG58" i="103"/>
  <c r="AH58" i="103"/>
  <c r="AI58" i="103"/>
  <c r="AJ58" i="103"/>
  <c r="AK58" i="103"/>
  <c r="AL58" i="103"/>
  <c r="AM58" i="103"/>
  <c r="H59" i="103"/>
  <c r="I59" i="103"/>
  <c r="J59" i="103"/>
  <c r="K59" i="103"/>
  <c r="L59" i="103"/>
  <c r="M59" i="103"/>
  <c r="N59" i="103"/>
  <c r="O59" i="103"/>
  <c r="P59" i="103"/>
  <c r="Q59" i="103"/>
  <c r="R59" i="103"/>
  <c r="S59" i="103"/>
  <c r="T59" i="103"/>
  <c r="U59" i="103"/>
  <c r="V59" i="103"/>
  <c r="W59" i="103"/>
  <c r="X59" i="103"/>
  <c r="Y59" i="103"/>
  <c r="Z59" i="103"/>
  <c r="AA59" i="103"/>
  <c r="AB59" i="103"/>
  <c r="AC59" i="103"/>
  <c r="AD59" i="103"/>
  <c r="AE59" i="103"/>
  <c r="AF59" i="103"/>
  <c r="AG59" i="103"/>
  <c r="AH59" i="103"/>
  <c r="AI59" i="103"/>
  <c r="AJ59" i="103"/>
  <c r="AK59" i="103"/>
  <c r="AL59" i="103"/>
  <c r="AM59" i="103"/>
  <c r="D60" i="103"/>
  <c r="E60" i="103"/>
  <c r="F60" i="103"/>
  <c r="G60" i="103"/>
  <c r="H60" i="103"/>
  <c r="I60" i="103"/>
  <c r="J60" i="103"/>
  <c r="K60" i="103"/>
  <c r="L60" i="103"/>
  <c r="M60" i="103"/>
  <c r="N60" i="103"/>
  <c r="O60" i="103"/>
  <c r="P60" i="103"/>
  <c r="Q60" i="103"/>
  <c r="R60" i="103"/>
  <c r="S60" i="103"/>
  <c r="T60" i="103"/>
  <c r="U60" i="103"/>
  <c r="V60" i="103"/>
  <c r="W60" i="103"/>
  <c r="X60" i="103"/>
  <c r="Y60" i="103"/>
  <c r="Z60" i="103"/>
  <c r="AA60" i="103"/>
  <c r="AB60" i="103"/>
  <c r="AC60" i="103"/>
  <c r="AD60" i="103"/>
  <c r="AE60" i="103"/>
  <c r="AF60" i="103"/>
  <c r="AG60" i="103"/>
  <c r="AH60" i="103"/>
  <c r="AI60" i="103"/>
  <c r="AJ60" i="103"/>
  <c r="AK60" i="103"/>
  <c r="AL60" i="103"/>
  <c r="AM60" i="103"/>
  <c r="H61" i="103"/>
  <c r="I61" i="103"/>
  <c r="J61" i="103"/>
  <c r="K61" i="103"/>
  <c r="L61" i="103"/>
  <c r="M61" i="103"/>
  <c r="N61" i="103"/>
  <c r="O61" i="103"/>
  <c r="P61" i="103"/>
  <c r="Q61" i="103"/>
  <c r="R61" i="103"/>
  <c r="S61" i="103"/>
  <c r="T61" i="103"/>
  <c r="U61" i="103"/>
  <c r="V61" i="103"/>
  <c r="W61" i="103"/>
  <c r="X61" i="103"/>
  <c r="Y61" i="103"/>
  <c r="Z61" i="103"/>
  <c r="AA61" i="103"/>
  <c r="AB61" i="103"/>
  <c r="AC61" i="103"/>
  <c r="AD61" i="103"/>
  <c r="AE61" i="103"/>
  <c r="AF61" i="103"/>
  <c r="AG61" i="103"/>
  <c r="AH61" i="103"/>
  <c r="AI61" i="103"/>
  <c r="AJ61" i="103"/>
  <c r="AK61" i="103"/>
  <c r="AL61" i="103"/>
  <c r="AM61" i="103"/>
  <c r="D62" i="103"/>
  <c r="E62" i="103"/>
  <c r="F62" i="103"/>
  <c r="G62" i="103"/>
  <c r="H62" i="103"/>
  <c r="I62" i="103"/>
  <c r="J62" i="103"/>
  <c r="K62" i="103"/>
  <c r="L62" i="103"/>
  <c r="M62" i="103"/>
  <c r="N62" i="103"/>
  <c r="O62" i="103"/>
  <c r="P62" i="103"/>
  <c r="Q62" i="103"/>
  <c r="R62" i="103"/>
  <c r="S62" i="103"/>
  <c r="T62" i="103"/>
  <c r="U62" i="103"/>
  <c r="V62" i="103"/>
  <c r="W62" i="103"/>
  <c r="X62" i="103"/>
  <c r="Y62" i="103"/>
  <c r="Z62" i="103"/>
  <c r="AA62" i="103"/>
  <c r="AB62" i="103"/>
  <c r="AC62" i="103"/>
  <c r="AD62" i="103"/>
  <c r="AE62" i="103"/>
  <c r="AF62" i="103"/>
  <c r="AG62" i="103"/>
  <c r="AH62" i="103"/>
  <c r="AI62" i="103"/>
  <c r="AJ62" i="103"/>
  <c r="AK62" i="103"/>
  <c r="AL62" i="103"/>
  <c r="AM62" i="103"/>
  <c r="H63" i="103"/>
  <c r="I63" i="103"/>
  <c r="J63" i="103"/>
  <c r="K63" i="103"/>
  <c r="L63" i="103"/>
  <c r="M63" i="103"/>
  <c r="N63" i="103"/>
  <c r="O63" i="103"/>
  <c r="P63" i="103"/>
  <c r="Q63" i="103"/>
  <c r="R63" i="103"/>
  <c r="S63" i="103"/>
  <c r="T63" i="103"/>
  <c r="U63" i="103"/>
  <c r="V63" i="103"/>
  <c r="W63" i="103"/>
  <c r="X63" i="103"/>
  <c r="Y63" i="103"/>
  <c r="Z63" i="103"/>
  <c r="AA63" i="103"/>
  <c r="AB63" i="103"/>
  <c r="AC63" i="103"/>
  <c r="AD63" i="103"/>
  <c r="AE63" i="103"/>
  <c r="AF63" i="103"/>
  <c r="AG63" i="103"/>
  <c r="AH63" i="103"/>
  <c r="AI63" i="103"/>
  <c r="AJ63" i="103"/>
  <c r="AK63" i="103"/>
  <c r="AL63" i="103"/>
  <c r="AM63" i="103"/>
  <c r="D64" i="103"/>
  <c r="F64" i="103"/>
  <c r="G64" i="103"/>
  <c r="H64" i="103"/>
  <c r="I64" i="103"/>
  <c r="J64" i="103"/>
  <c r="K64" i="103"/>
  <c r="L64" i="103"/>
  <c r="M64" i="103"/>
  <c r="N64" i="103"/>
  <c r="O64" i="103"/>
  <c r="P64" i="103"/>
  <c r="Q64" i="103"/>
  <c r="R64" i="103"/>
  <c r="S64" i="103"/>
  <c r="T64" i="103"/>
  <c r="U64" i="103"/>
  <c r="V64" i="103"/>
  <c r="W64" i="103"/>
  <c r="X64" i="103"/>
  <c r="Y64" i="103"/>
  <c r="Z64" i="103"/>
  <c r="AA64" i="103"/>
  <c r="AB64" i="103"/>
  <c r="AC64" i="103"/>
  <c r="AD64" i="103"/>
  <c r="AE64" i="103"/>
  <c r="AF64" i="103"/>
  <c r="AG64" i="103"/>
  <c r="AH64" i="103"/>
  <c r="AI64" i="103"/>
  <c r="AJ64" i="103"/>
  <c r="AK64" i="103"/>
  <c r="AL64" i="103"/>
  <c r="AM64" i="103"/>
  <c r="H65" i="103"/>
  <c r="I65" i="103"/>
  <c r="J65" i="103"/>
  <c r="K65" i="103"/>
  <c r="L65" i="103"/>
  <c r="M65" i="103"/>
  <c r="N65" i="103"/>
  <c r="O65" i="103"/>
  <c r="P65" i="103"/>
  <c r="Q65" i="103"/>
  <c r="R65" i="103"/>
  <c r="S65" i="103"/>
  <c r="T65" i="103"/>
  <c r="U65" i="103"/>
  <c r="V65" i="103"/>
  <c r="W65" i="103"/>
  <c r="X65" i="103"/>
  <c r="Y65" i="103"/>
  <c r="Z65" i="103"/>
  <c r="AA65" i="103"/>
  <c r="AB65" i="103"/>
  <c r="AC65" i="103"/>
  <c r="AD65" i="103"/>
  <c r="AE65" i="103"/>
  <c r="AF65" i="103"/>
  <c r="AG65" i="103"/>
  <c r="AH65" i="103"/>
  <c r="AI65" i="103"/>
  <c r="AJ65" i="103"/>
  <c r="AK65" i="103"/>
  <c r="AL65" i="103"/>
  <c r="AM65" i="103"/>
  <c r="D66" i="103"/>
  <c r="E66" i="103"/>
  <c r="F66" i="103"/>
  <c r="G66" i="103"/>
  <c r="H66" i="103"/>
  <c r="I66" i="103"/>
  <c r="J66" i="103"/>
  <c r="K66" i="103"/>
  <c r="L66" i="103"/>
  <c r="M66" i="103"/>
  <c r="N66" i="103"/>
  <c r="O66" i="103"/>
  <c r="P66" i="103"/>
  <c r="Q66" i="103"/>
  <c r="R66" i="103"/>
  <c r="S66" i="103"/>
  <c r="T66" i="103"/>
  <c r="U66" i="103"/>
  <c r="V66" i="103"/>
  <c r="W66" i="103"/>
  <c r="X66" i="103"/>
  <c r="Y66" i="103"/>
  <c r="Z66" i="103"/>
  <c r="AA66" i="103"/>
  <c r="AB66" i="103"/>
  <c r="AC66" i="103"/>
  <c r="AD66" i="103"/>
  <c r="AE66" i="103"/>
  <c r="AF66" i="103"/>
  <c r="AG66" i="103"/>
  <c r="AH66" i="103"/>
  <c r="AI66" i="103"/>
  <c r="AJ66" i="103"/>
  <c r="AK66" i="103"/>
  <c r="AL66" i="103"/>
  <c r="AM66" i="103"/>
  <c r="H67" i="103"/>
  <c r="I67" i="103"/>
  <c r="J67" i="103"/>
  <c r="K67" i="103"/>
  <c r="L67" i="103"/>
  <c r="M67" i="103"/>
  <c r="N67" i="103"/>
  <c r="O67" i="103"/>
  <c r="P67" i="103"/>
  <c r="Q67" i="103"/>
  <c r="R67" i="103"/>
  <c r="S67" i="103"/>
  <c r="T67" i="103"/>
  <c r="U67" i="103"/>
  <c r="V67" i="103"/>
  <c r="W67" i="103"/>
  <c r="X67" i="103"/>
  <c r="Y67" i="103"/>
  <c r="Z67" i="103"/>
  <c r="AA67" i="103"/>
  <c r="AB67" i="103"/>
  <c r="AC67" i="103"/>
  <c r="AD67" i="103"/>
  <c r="AE67" i="103"/>
  <c r="AF67" i="103"/>
  <c r="AG67" i="103"/>
  <c r="AH67" i="103"/>
  <c r="AI67" i="103"/>
  <c r="AJ67" i="103"/>
  <c r="AK67" i="103"/>
  <c r="AL67" i="103"/>
  <c r="AM67" i="103"/>
  <c r="E5" i="102"/>
  <c r="C6" i="102"/>
  <c r="C7" i="102"/>
  <c r="C8" i="102"/>
  <c r="C25" i="102" s="1"/>
  <c r="C9" i="102"/>
  <c r="C10" i="102"/>
  <c r="C11" i="102"/>
  <c r="C12" i="102"/>
  <c r="C13" i="102"/>
  <c r="C33" i="102" s="1"/>
  <c r="C14" i="102"/>
  <c r="C15" i="102"/>
  <c r="C16" i="102"/>
  <c r="C35" i="102" s="1"/>
  <c r="C17" i="102"/>
  <c r="D18" i="102"/>
  <c r="D5" i="102" s="1"/>
  <c r="E18" i="102"/>
  <c r="C19" i="102"/>
  <c r="C18" i="102" s="1"/>
  <c r="C20" i="102"/>
  <c r="C21" i="102"/>
  <c r="C30" i="102" s="1"/>
  <c r="C22" i="102"/>
  <c r="C23" i="102"/>
  <c r="D23" i="102"/>
  <c r="E23" i="102"/>
  <c r="D24" i="102"/>
  <c r="E24" i="102"/>
  <c r="D25" i="102"/>
  <c r="E25" i="102"/>
  <c r="C26" i="102"/>
  <c r="D26" i="102"/>
  <c r="E26" i="102"/>
  <c r="C27" i="102"/>
  <c r="D27" i="102"/>
  <c r="E27" i="102"/>
  <c r="C28" i="102"/>
  <c r="D28" i="102"/>
  <c r="E28" i="102"/>
  <c r="C29" i="102"/>
  <c r="D29" i="102"/>
  <c r="E29" i="102"/>
  <c r="D30" i="102"/>
  <c r="E30" i="102"/>
  <c r="C31" i="102"/>
  <c r="D31" i="102"/>
  <c r="E31" i="102"/>
  <c r="C32" i="102"/>
  <c r="D32" i="102"/>
  <c r="E32" i="102"/>
  <c r="D33" i="102"/>
  <c r="E33" i="102"/>
  <c r="C34" i="102"/>
  <c r="D34" i="102"/>
  <c r="E34" i="102"/>
  <c r="D35" i="102"/>
  <c r="E35" i="102"/>
  <c r="C36" i="102"/>
  <c r="D36" i="102"/>
  <c r="E36" i="102"/>
  <c r="E8" i="101"/>
  <c r="C9" i="101"/>
  <c r="C10" i="101"/>
  <c r="C11" i="101"/>
  <c r="C8" i="101" s="1"/>
  <c r="C12" i="101"/>
  <c r="C13" i="101"/>
  <c r="C32" i="101" s="1"/>
  <c r="C14" i="101"/>
  <c r="C34" i="101" s="1"/>
  <c r="C15" i="101"/>
  <c r="C16" i="101"/>
  <c r="C36" i="101" s="1"/>
  <c r="C17" i="101"/>
  <c r="C18" i="101"/>
  <c r="C19" i="101"/>
  <c r="C20" i="101"/>
  <c r="C21" i="101"/>
  <c r="D21" i="101"/>
  <c r="D8" i="101" s="1"/>
  <c r="E21" i="101"/>
  <c r="C22" i="101"/>
  <c r="C23" i="101"/>
  <c r="C24" i="101"/>
  <c r="C25" i="101"/>
  <c r="C26" i="101"/>
  <c r="D26" i="101"/>
  <c r="E26" i="101"/>
  <c r="C27" i="101"/>
  <c r="D27" i="101"/>
  <c r="E27" i="101"/>
  <c r="D28" i="101"/>
  <c r="E28" i="101"/>
  <c r="C29" i="101"/>
  <c r="D29" i="101"/>
  <c r="E29" i="101"/>
  <c r="C30" i="101"/>
  <c r="D30" i="101"/>
  <c r="E30" i="101"/>
  <c r="C31" i="101"/>
  <c r="D31" i="101"/>
  <c r="E31" i="101"/>
  <c r="D32" i="101"/>
  <c r="E32" i="101"/>
  <c r="C33" i="101"/>
  <c r="D33" i="101"/>
  <c r="E33" i="101"/>
  <c r="D34" i="101"/>
  <c r="E34" i="101"/>
  <c r="C35" i="101"/>
  <c r="D35" i="101"/>
  <c r="E35" i="101"/>
  <c r="D36" i="101"/>
  <c r="E36" i="101"/>
  <c r="C37" i="101"/>
  <c r="D37" i="101"/>
  <c r="E37" i="101"/>
  <c r="C38" i="101"/>
  <c r="D38" i="101"/>
  <c r="E38" i="101"/>
  <c r="C39" i="101"/>
  <c r="D39" i="101"/>
  <c r="E39" i="101"/>
  <c r="E6" i="103" l="1" a="1"/>
  <c r="E6" i="103" s="1"/>
  <c r="D6" i="103" a="1"/>
  <c r="D6" i="103" s="1"/>
  <c r="C5" i="102"/>
  <c r="C24" i="102"/>
  <c r="C28" i="101"/>
  <c r="H5" i="100" l="1"/>
  <c r="P5" i="100"/>
  <c r="X5" i="100"/>
  <c r="D6" i="100"/>
  <c r="Q6" i="100"/>
  <c r="D7" i="100"/>
  <c r="D23" i="100" s="1"/>
  <c r="Q7" i="100"/>
  <c r="D8" i="100"/>
  <c r="C8" i="100" s="1"/>
  <c r="C24" i="100" s="1"/>
  <c r="Q8" i="100"/>
  <c r="D9" i="100"/>
  <c r="C9" i="100" s="1"/>
  <c r="C25" i="100" s="1"/>
  <c r="Q9" i="100"/>
  <c r="C10" i="100"/>
  <c r="D10" i="100"/>
  <c r="Q10" i="100"/>
  <c r="D11" i="100"/>
  <c r="Q11" i="100"/>
  <c r="C11" i="100" s="1"/>
  <c r="C30" i="100" s="1"/>
  <c r="D12" i="100"/>
  <c r="Q12" i="100"/>
  <c r="C12" i="100" s="1"/>
  <c r="C31" i="100" s="1"/>
  <c r="D13" i="100"/>
  <c r="Q13" i="100"/>
  <c r="C13" i="100" s="1"/>
  <c r="C32" i="100" s="1"/>
  <c r="D14" i="100"/>
  <c r="C14" i="100" s="1"/>
  <c r="C33" i="100" s="1"/>
  <c r="Q14" i="100"/>
  <c r="D15" i="100"/>
  <c r="C15" i="100" s="1"/>
  <c r="Q15" i="100"/>
  <c r="D16" i="100"/>
  <c r="C16" i="100" s="1"/>
  <c r="Q16" i="100"/>
  <c r="E17" i="100"/>
  <c r="E5" i="100" s="1"/>
  <c r="F17" i="100"/>
  <c r="F5" i="100" s="1"/>
  <c r="G17" i="100"/>
  <c r="G5" i="100" s="1"/>
  <c r="H17" i="100"/>
  <c r="I17" i="100"/>
  <c r="I5" i="100" s="1"/>
  <c r="J17" i="100"/>
  <c r="J5" i="100" s="1"/>
  <c r="K17" i="100"/>
  <c r="K5" i="100" s="1"/>
  <c r="L17" i="100"/>
  <c r="L5" i="100" s="1"/>
  <c r="M17" i="100"/>
  <c r="M5" i="100" s="1"/>
  <c r="N17" i="100"/>
  <c r="N5" i="100" s="1"/>
  <c r="O17" i="100"/>
  <c r="O5" i="100" s="1"/>
  <c r="P17" i="100"/>
  <c r="R17" i="100"/>
  <c r="R5" i="100" s="1"/>
  <c r="S17" i="100"/>
  <c r="S5" i="100" s="1"/>
  <c r="T17" i="100"/>
  <c r="T5" i="100" s="1"/>
  <c r="U17" i="100"/>
  <c r="U5" i="100" s="1"/>
  <c r="V17" i="100"/>
  <c r="V5" i="100" s="1"/>
  <c r="W17" i="100"/>
  <c r="W5" i="100" s="1"/>
  <c r="X17" i="100"/>
  <c r="Y17" i="100"/>
  <c r="Y5" i="100" s="1"/>
  <c r="Z17" i="100"/>
  <c r="Z5" i="100" s="1"/>
  <c r="AA17" i="100"/>
  <c r="AA5" i="100" s="1"/>
  <c r="D18" i="100"/>
  <c r="D17" i="100" s="1"/>
  <c r="Q18" i="100"/>
  <c r="Q17" i="100" s="1"/>
  <c r="C19" i="100"/>
  <c r="D19" i="100"/>
  <c r="Q19" i="100"/>
  <c r="D20" i="100"/>
  <c r="C20" i="100" s="1"/>
  <c r="C29" i="100" s="1"/>
  <c r="Q20" i="100"/>
  <c r="D21" i="100"/>
  <c r="C21" i="100" s="1"/>
  <c r="C35" i="100" s="1"/>
  <c r="Q21" i="100"/>
  <c r="D22" i="100"/>
  <c r="E22" i="100"/>
  <c r="F22" i="100"/>
  <c r="G22" i="100"/>
  <c r="H22" i="100"/>
  <c r="I22" i="100"/>
  <c r="J22" i="100"/>
  <c r="K22" i="100"/>
  <c r="L22" i="100"/>
  <c r="M22" i="100"/>
  <c r="N22" i="100"/>
  <c r="O22" i="100"/>
  <c r="P22" i="100"/>
  <c r="Q22" i="100"/>
  <c r="R22" i="100"/>
  <c r="S22" i="100"/>
  <c r="T22" i="100"/>
  <c r="U22" i="100"/>
  <c r="V22" i="100"/>
  <c r="W22" i="100"/>
  <c r="X22" i="100"/>
  <c r="Y22" i="100"/>
  <c r="Z22" i="100"/>
  <c r="AA22" i="100"/>
  <c r="E23" i="100"/>
  <c r="F23" i="100"/>
  <c r="G23" i="100"/>
  <c r="H23" i="100"/>
  <c r="I23" i="100"/>
  <c r="J23" i="100"/>
  <c r="K23" i="100"/>
  <c r="L23" i="100"/>
  <c r="M23" i="100"/>
  <c r="N23" i="100"/>
  <c r="O23" i="100"/>
  <c r="P23" i="100"/>
  <c r="Q23" i="100"/>
  <c r="R23" i="100"/>
  <c r="S23" i="100"/>
  <c r="T23" i="100"/>
  <c r="U23" i="100"/>
  <c r="V23" i="100"/>
  <c r="W23" i="100"/>
  <c r="X23" i="100"/>
  <c r="Y23" i="100"/>
  <c r="Z23" i="100"/>
  <c r="AA23" i="100"/>
  <c r="D24" i="100"/>
  <c r="E24" i="100"/>
  <c r="F24" i="100"/>
  <c r="G24" i="100"/>
  <c r="H24" i="100"/>
  <c r="I24" i="100"/>
  <c r="J24" i="100"/>
  <c r="K24" i="100"/>
  <c r="L24" i="100"/>
  <c r="M24" i="100"/>
  <c r="N24" i="100"/>
  <c r="O24" i="100"/>
  <c r="P24" i="100"/>
  <c r="Q24" i="100"/>
  <c r="R24" i="100"/>
  <c r="S24" i="100"/>
  <c r="T24" i="100"/>
  <c r="U24" i="100"/>
  <c r="V24" i="100"/>
  <c r="W24" i="100"/>
  <c r="X24" i="100"/>
  <c r="Y24" i="100"/>
  <c r="Z24" i="100"/>
  <c r="AA24" i="100"/>
  <c r="D25" i="100"/>
  <c r="E25" i="100"/>
  <c r="F25" i="100"/>
  <c r="G25" i="100"/>
  <c r="H25" i="100"/>
  <c r="I25" i="100"/>
  <c r="J25" i="100"/>
  <c r="K25" i="100"/>
  <c r="L25" i="100"/>
  <c r="M25" i="100"/>
  <c r="N25" i="100"/>
  <c r="O25" i="100"/>
  <c r="P25" i="100"/>
  <c r="Q25" i="100"/>
  <c r="R25" i="100"/>
  <c r="S25" i="100"/>
  <c r="T25" i="100"/>
  <c r="U25" i="100"/>
  <c r="V25" i="100"/>
  <c r="W25" i="100"/>
  <c r="X25" i="100"/>
  <c r="Y25" i="100"/>
  <c r="Z25" i="100"/>
  <c r="AA25" i="100"/>
  <c r="D26" i="100"/>
  <c r="E26" i="100"/>
  <c r="F26" i="100"/>
  <c r="G26" i="100"/>
  <c r="H26" i="100"/>
  <c r="I26" i="100"/>
  <c r="J26" i="100"/>
  <c r="K26" i="100"/>
  <c r="L26" i="100"/>
  <c r="M26" i="100"/>
  <c r="N26" i="100"/>
  <c r="O26" i="100"/>
  <c r="P26" i="100"/>
  <c r="R26" i="100"/>
  <c r="S26" i="100"/>
  <c r="T26" i="100"/>
  <c r="U26" i="100"/>
  <c r="V26" i="100"/>
  <c r="W26" i="100"/>
  <c r="X26" i="100"/>
  <c r="Y26" i="100"/>
  <c r="Z26" i="100"/>
  <c r="AA26" i="100"/>
  <c r="C27" i="100"/>
  <c r="D27" i="100"/>
  <c r="E27" i="100"/>
  <c r="F27" i="100"/>
  <c r="G27" i="100"/>
  <c r="H27" i="100"/>
  <c r="I27" i="100"/>
  <c r="J27" i="100"/>
  <c r="K27" i="100"/>
  <c r="L27" i="100"/>
  <c r="M27" i="100"/>
  <c r="N27" i="100"/>
  <c r="O27" i="100"/>
  <c r="P27" i="100"/>
  <c r="Q27" i="100"/>
  <c r="R27" i="100"/>
  <c r="S27" i="100"/>
  <c r="T27" i="100"/>
  <c r="U27" i="100"/>
  <c r="V27" i="100"/>
  <c r="W27" i="100"/>
  <c r="X27" i="100"/>
  <c r="Y27" i="100"/>
  <c r="Z27" i="100"/>
  <c r="AA27" i="100"/>
  <c r="C28" i="100"/>
  <c r="D28" i="100"/>
  <c r="E28" i="100"/>
  <c r="F28" i="100"/>
  <c r="G28" i="100"/>
  <c r="H28" i="100"/>
  <c r="I28" i="100"/>
  <c r="J28" i="100"/>
  <c r="K28" i="100"/>
  <c r="L28" i="100"/>
  <c r="M28" i="100"/>
  <c r="N28" i="100"/>
  <c r="O28" i="100"/>
  <c r="P28" i="100"/>
  <c r="Q28" i="100"/>
  <c r="R28" i="100"/>
  <c r="S28" i="100"/>
  <c r="T28" i="100"/>
  <c r="U28" i="100"/>
  <c r="V28" i="100"/>
  <c r="W28" i="100"/>
  <c r="X28" i="100"/>
  <c r="Y28" i="100"/>
  <c r="Z28" i="100"/>
  <c r="AA28" i="100"/>
  <c r="D29" i="100"/>
  <c r="E29" i="100"/>
  <c r="F29" i="100"/>
  <c r="G29" i="100"/>
  <c r="H29" i="100"/>
  <c r="I29" i="100"/>
  <c r="J29" i="100"/>
  <c r="K29" i="100"/>
  <c r="L29" i="100"/>
  <c r="M29" i="100"/>
  <c r="N29" i="100"/>
  <c r="O29" i="100"/>
  <c r="P29" i="100"/>
  <c r="Q29" i="100"/>
  <c r="R29" i="100"/>
  <c r="S29" i="100"/>
  <c r="T29" i="100"/>
  <c r="U29" i="100"/>
  <c r="V29" i="100"/>
  <c r="W29" i="100"/>
  <c r="X29" i="100"/>
  <c r="Y29" i="100"/>
  <c r="Z29" i="100"/>
  <c r="AA29" i="100"/>
  <c r="D30" i="100"/>
  <c r="E30" i="100"/>
  <c r="F30" i="100"/>
  <c r="G30" i="100"/>
  <c r="H30" i="100"/>
  <c r="I30" i="100"/>
  <c r="J30" i="100"/>
  <c r="K30" i="100"/>
  <c r="L30" i="100"/>
  <c r="M30" i="100"/>
  <c r="N30" i="100"/>
  <c r="O30" i="100"/>
  <c r="P30" i="100"/>
  <c r="Q30" i="100"/>
  <c r="R30" i="100"/>
  <c r="S30" i="100"/>
  <c r="T30" i="100"/>
  <c r="U30" i="100"/>
  <c r="V30" i="100"/>
  <c r="W30" i="100"/>
  <c r="X30" i="100"/>
  <c r="Y30" i="100"/>
  <c r="Z30" i="100"/>
  <c r="AA30" i="100"/>
  <c r="D31" i="100"/>
  <c r="E31" i="100"/>
  <c r="F31" i="100"/>
  <c r="G31" i="100"/>
  <c r="H31" i="100"/>
  <c r="I31" i="100"/>
  <c r="J31" i="100"/>
  <c r="K31" i="100"/>
  <c r="L31" i="100"/>
  <c r="M31" i="100"/>
  <c r="N31" i="100"/>
  <c r="O31" i="100"/>
  <c r="P31" i="100"/>
  <c r="R31" i="100"/>
  <c r="S31" i="100"/>
  <c r="T31" i="100"/>
  <c r="U31" i="100"/>
  <c r="V31" i="100"/>
  <c r="W31" i="100"/>
  <c r="X31" i="100"/>
  <c r="Y31" i="100"/>
  <c r="Z31" i="100"/>
  <c r="AA31" i="100"/>
  <c r="D32" i="100"/>
  <c r="E32" i="100"/>
  <c r="F32" i="100"/>
  <c r="G32" i="100"/>
  <c r="H32" i="100"/>
  <c r="I32" i="100"/>
  <c r="J32" i="100"/>
  <c r="K32" i="100"/>
  <c r="L32" i="100"/>
  <c r="M32" i="100"/>
  <c r="N32" i="100"/>
  <c r="O32" i="100"/>
  <c r="P32" i="100"/>
  <c r="Q32" i="100"/>
  <c r="R32" i="100"/>
  <c r="S32" i="100"/>
  <c r="T32" i="100"/>
  <c r="U32" i="100"/>
  <c r="V32" i="100"/>
  <c r="W32" i="100"/>
  <c r="X32" i="100"/>
  <c r="Y32" i="100"/>
  <c r="Z32" i="100"/>
  <c r="AA32" i="100"/>
  <c r="D33" i="100"/>
  <c r="E33" i="100"/>
  <c r="F33" i="100"/>
  <c r="G33" i="100"/>
  <c r="H33" i="100"/>
  <c r="I33" i="100"/>
  <c r="J33" i="100"/>
  <c r="K33" i="100"/>
  <c r="L33" i="100"/>
  <c r="M33" i="100"/>
  <c r="N33" i="100"/>
  <c r="O33" i="100"/>
  <c r="P33" i="100"/>
  <c r="Q33" i="100"/>
  <c r="R33" i="100"/>
  <c r="S33" i="100"/>
  <c r="T33" i="100"/>
  <c r="U33" i="100"/>
  <c r="V33" i="100"/>
  <c r="W33" i="100"/>
  <c r="X33" i="100"/>
  <c r="Y33" i="100"/>
  <c r="Z33" i="100"/>
  <c r="AA33" i="100"/>
  <c r="E34" i="100"/>
  <c r="F34" i="100"/>
  <c r="G34" i="100"/>
  <c r="H34" i="100"/>
  <c r="I34" i="100"/>
  <c r="J34" i="100"/>
  <c r="K34" i="100"/>
  <c r="L34" i="100"/>
  <c r="M34" i="100"/>
  <c r="N34" i="100"/>
  <c r="O34" i="100"/>
  <c r="P34" i="100"/>
  <c r="Q34" i="100"/>
  <c r="R34" i="100"/>
  <c r="S34" i="100"/>
  <c r="T34" i="100"/>
  <c r="U34" i="100"/>
  <c r="V34" i="100"/>
  <c r="W34" i="100"/>
  <c r="X34" i="100"/>
  <c r="Y34" i="100"/>
  <c r="Z34" i="100"/>
  <c r="AA34" i="100"/>
  <c r="D35" i="100"/>
  <c r="E35" i="100"/>
  <c r="F35" i="100"/>
  <c r="G35" i="100"/>
  <c r="H35" i="100"/>
  <c r="I35" i="100"/>
  <c r="J35" i="100"/>
  <c r="K35" i="100"/>
  <c r="L35" i="100"/>
  <c r="M35" i="100"/>
  <c r="N35" i="100"/>
  <c r="O35" i="100"/>
  <c r="P35" i="100"/>
  <c r="Q35" i="100"/>
  <c r="R35" i="100"/>
  <c r="S35" i="100"/>
  <c r="T35" i="100"/>
  <c r="U35" i="100"/>
  <c r="V35" i="100"/>
  <c r="W35" i="100"/>
  <c r="X35" i="100"/>
  <c r="Y35" i="100"/>
  <c r="Z35" i="100"/>
  <c r="AA35" i="100"/>
  <c r="G7" i="99"/>
  <c r="O7" i="99"/>
  <c r="R7" i="99"/>
  <c r="C8" i="99"/>
  <c r="D8" i="99"/>
  <c r="D7" i="99" s="1"/>
  <c r="M8" i="99"/>
  <c r="M7" i="99" s="1"/>
  <c r="N8" i="99"/>
  <c r="W8" i="99"/>
  <c r="C9" i="99"/>
  <c r="C25" i="99" s="1"/>
  <c r="D9" i="99"/>
  <c r="D25" i="99" s="1"/>
  <c r="M9" i="99"/>
  <c r="K9" i="99" s="1"/>
  <c r="N9" i="99"/>
  <c r="L9" i="99" s="1"/>
  <c r="L25" i="99" s="1"/>
  <c r="W9" i="99"/>
  <c r="C10" i="99"/>
  <c r="C26" i="99" s="1"/>
  <c r="D10" i="99"/>
  <c r="D26" i="99" s="1"/>
  <c r="M10" i="99"/>
  <c r="K10" i="99" s="1"/>
  <c r="N10" i="99"/>
  <c r="L10" i="99" s="1"/>
  <c r="L26" i="99" s="1"/>
  <c r="W10" i="99"/>
  <c r="C11" i="99"/>
  <c r="C27" i="99" s="1"/>
  <c r="D11" i="99"/>
  <c r="M11" i="99"/>
  <c r="K11" i="99" s="1"/>
  <c r="N11" i="99"/>
  <c r="L11" i="99" s="1"/>
  <c r="L27" i="99" s="1"/>
  <c r="W11" i="99"/>
  <c r="C12" i="99"/>
  <c r="C30" i="99" s="1"/>
  <c r="D12" i="99"/>
  <c r="M12" i="99"/>
  <c r="K12" i="99" s="1"/>
  <c r="N12" i="99"/>
  <c r="L12" i="99" s="1"/>
  <c r="L30" i="99" s="1"/>
  <c r="W12" i="99"/>
  <c r="C13" i="99"/>
  <c r="C32" i="99" s="1"/>
  <c r="D13" i="99"/>
  <c r="M13" i="99"/>
  <c r="K13" i="99" s="1"/>
  <c r="N13" i="99"/>
  <c r="L13" i="99" s="1"/>
  <c r="L32" i="99" s="1"/>
  <c r="W13" i="99"/>
  <c r="C14" i="99"/>
  <c r="C33" i="99" s="1"/>
  <c r="D14" i="99"/>
  <c r="D33" i="99" s="1"/>
  <c r="M14" i="99"/>
  <c r="K14" i="99" s="1"/>
  <c r="N14" i="99"/>
  <c r="L14" i="99" s="1"/>
  <c r="L33" i="99" s="1"/>
  <c r="W14" i="99"/>
  <c r="C15" i="99"/>
  <c r="C34" i="99" s="1"/>
  <c r="D15" i="99"/>
  <c r="D34" i="99" s="1"/>
  <c r="M15" i="99"/>
  <c r="K15" i="99" s="1"/>
  <c r="N15" i="99"/>
  <c r="L15" i="99" s="1"/>
  <c r="L34" i="99" s="1"/>
  <c r="W15" i="99"/>
  <c r="C16" i="99"/>
  <c r="C35" i="99" s="1"/>
  <c r="D16" i="99"/>
  <c r="M16" i="99"/>
  <c r="K16" i="99" s="1"/>
  <c r="N16" i="99"/>
  <c r="L16" i="99" s="1"/>
  <c r="L35" i="99" s="1"/>
  <c r="W16" i="99"/>
  <c r="C17" i="99"/>
  <c r="C36" i="99" s="1"/>
  <c r="D17" i="99"/>
  <c r="D36" i="99" s="1"/>
  <c r="M17" i="99"/>
  <c r="K17" i="99" s="1"/>
  <c r="N17" i="99"/>
  <c r="L17" i="99" s="1"/>
  <c r="W17" i="99"/>
  <c r="C18" i="99"/>
  <c r="D18" i="99"/>
  <c r="M18" i="99"/>
  <c r="K18" i="99" s="1"/>
  <c r="N18" i="99"/>
  <c r="L18" i="99" s="1"/>
  <c r="W18" i="99"/>
  <c r="E19" i="99"/>
  <c r="E7" i="99" s="1"/>
  <c r="F19" i="99"/>
  <c r="F7" i="99" s="1"/>
  <c r="G19" i="99"/>
  <c r="H19" i="99"/>
  <c r="H7" i="99" s="1"/>
  <c r="I19" i="99"/>
  <c r="I7" i="99" s="1"/>
  <c r="K19" i="99"/>
  <c r="M19" i="99"/>
  <c r="O19" i="99"/>
  <c r="P19" i="99"/>
  <c r="P7" i="99" s="1"/>
  <c r="Q19" i="99"/>
  <c r="Q7" i="99" s="1"/>
  <c r="R19" i="99"/>
  <c r="S19" i="99"/>
  <c r="S7" i="99" s="1"/>
  <c r="T19" i="99"/>
  <c r="T7" i="99" s="1"/>
  <c r="U19" i="99"/>
  <c r="U7" i="99" s="1"/>
  <c r="V19" i="99"/>
  <c r="V7" i="99" s="1"/>
  <c r="X19" i="99"/>
  <c r="X7" i="99" s="1"/>
  <c r="Y19" i="99"/>
  <c r="Y7" i="99" s="1"/>
  <c r="D20" i="99"/>
  <c r="D19" i="99" s="1"/>
  <c r="K20" i="99"/>
  <c r="M20" i="99"/>
  <c r="N20" i="99"/>
  <c r="N19" i="99" s="1"/>
  <c r="W20" i="99"/>
  <c r="W19" i="99" s="1"/>
  <c r="W7" i="99" s="1"/>
  <c r="D21" i="99"/>
  <c r="D29" i="99" s="1"/>
  <c r="K21" i="99"/>
  <c r="M21" i="99"/>
  <c r="N21" i="99"/>
  <c r="L21" i="99" s="1"/>
  <c r="W21" i="99"/>
  <c r="D22" i="99"/>
  <c r="D31" i="99" s="1"/>
  <c r="K22" i="99"/>
  <c r="M22" i="99"/>
  <c r="N22" i="99"/>
  <c r="L22" i="99" s="1"/>
  <c r="W22" i="99"/>
  <c r="D23" i="99"/>
  <c r="D37" i="99" s="1"/>
  <c r="K23" i="99"/>
  <c r="M23" i="99"/>
  <c r="N23" i="99"/>
  <c r="L23" i="99" s="1"/>
  <c r="W23" i="99"/>
  <c r="D24" i="99"/>
  <c r="E24" i="99"/>
  <c r="F24" i="99"/>
  <c r="G24" i="99"/>
  <c r="H24" i="99"/>
  <c r="I24" i="99"/>
  <c r="M24" i="99"/>
  <c r="N24" i="99"/>
  <c r="O24" i="99"/>
  <c r="P24" i="99"/>
  <c r="Q24" i="99"/>
  <c r="R24" i="99"/>
  <c r="S24" i="99"/>
  <c r="T24" i="99"/>
  <c r="U24" i="99"/>
  <c r="V24" i="99"/>
  <c r="W24" i="99"/>
  <c r="X24" i="99"/>
  <c r="Y24" i="99"/>
  <c r="E25" i="99"/>
  <c r="F25" i="99"/>
  <c r="G25" i="99"/>
  <c r="H25" i="99"/>
  <c r="I25" i="99"/>
  <c r="M25" i="99"/>
  <c r="N25" i="99"/>
  <c r="O25" i="99"/>
  <c r="P25" i="99"/>
  <c r="Q25" i="99"/>
  <c r="R25" i="99"/>
  <c r="S25" i="99"/>
  <c r="T25" i="99"/>
  <c r="U25" i="99"/>
  <c r="V25" i="99"/>
  <c r="W25" i="99"/>
  <c r="X25" i="99"/>
  <c r="Y25" i="99"/>
  <c r="E26" i="99"/>
  <c r="F26" i="99"/>
  <c r="G26" i="99"/>
  <c r="H26" i="99"/>
  <c r="I26" i="99"/>
  <c r="N26" i="99"/>
  <c r="O26" i="99"/>
  <c r="P26" i="99"/>
  <c r="Q26" i="99"/>
  <c r="R26" i="99"/>
  <c r="S26" i="99"/>
  <c r="T26" i="99"/>
  <c r="U26" i="99"/>
  <c r="V26" i="99"/>
  <c r="W26" i="99"/>
  <c r="X26" i="99"/>
  <c r="Y26" i="99"/>
  <c r="D27" i="99"/>
  <c r="E27" i="99"/>
  <c r="F27" i="99"/>
  <c r="G27" i="99"/>
  <c r="H27" i="99"/>
  <c r="I27" i="99"/>
  <c r="N27" i="99"/>
  <c r="O27" i="99"/>
  <c r="P27" i="99"/>
  <c r="Q27" i="99"/>
  <c r="R27" i="99"/>
  <c r="S27" i="99"/>
  <c r="T27" i="99"/>
  <c r="U27" i="99"/>
  <c r="V27" i="99"/>
  <c r="W27" i="99"/>
  <c r="X27" i="99"/>
  <c r="Y27" i="99"/>
  <c r="E28" i="99"/>
  <c r="F28" i="99"/>
  <c r="G28" i="99"/>
  <c r="H28" i="99"/>
  <c r="I28" i="99"/>
  <c r="K28" i="99"/>
  <c r="M28" i="99"/>
  <c r="O28" i="99"/>
  <c r="P28" i="99"/>
  <c r="Q28" i="99"/>
  <c r="R28" i="99"/>
  <c r="S28" i="99"/>
  <c r="T28" i="99"/>
  <c r="U28" i="99"/>
  <c r="V28" i="99"/>
  <c r="W28" i="99"/>
  <c r="X28" i="99"/>
  <c r="Y28" i="99"/>
  <c r="E29" i="99"/>
  <c r="F29" i="99"/>
  <c r="G29" i="99"/>
  <c r="H29" i="99"/>
  <c r="I29" i="99"/>
  <c r="K29" i="99"/>
  <c r="M29" i="99"/>
  <c r="N29" i="99"/>
  <c r="O29" i="99"/>
  <c r="P29" i="99"/>
  <c r="Q29" i="99"/>
  <c r="R29" i="99"/>
  <c r="S29" i="99"/>
  <c r="T29" i="99"/>
  <c r="U29" i="99"/>
  <c r="V29" i="99"/>
  <c r="W29" i="99"/>
  <c r="X29" i="99"/>
  <c r="Y29" i="99"/>
  <c r="D30" i="99"/>
  <c r="E30" i="99"/>
  <c r="F30" i="99"/>
  <c r="G30" i="99"/>
  <c r="H30" i="99"/>
  <c r="I30" i="99"/>
  <c r="M30" i="99"/>
  <c r="N30" i="99"/>
  <c r="O30" i="99"/>
  <c r="P30" i="99"/>
  <c r="Q30" i="99"/>
  <c r="R30" i="99"/>
  <c r="S30" i="99"/>
  <c r="T30" i="99"/>
  <c r="U30" i="99"/>
  <c r="V30" i="99"/>
  <c r="W30" i="99"/>
  <c r="X30" i="99"/>
  <c r="Y30" i="99"/>
  <c r="E31" i="99"/>
  <c r="F31" i="99"/>
  <c r="G31" i="99"/>
  <c r="H31" i="99"/>
  <c r="I31" i="99"/>
  <c r="K31" i="99"/>
  <c r="M31" i="99"/>
  <c r="N31" i="99"/>
  <c r="O31" i="99"/>
  <c r="P31" i="99"/>
  <c r="Q31" i="99"/>
  <c r="R31" i="99"/>
  <c r="S31" i="99"/>
  <c r="T31" i="99"/>
  <c r="U31" i="99"/>
  <c r="V31" i="99"/>
  <c r="W31" i="99"/>
  <c r="X31" i="99"/>
  <c r="Y31" i="99"/>
  <c r="D32" i="99"/>
  <c r="E32" i="99"/>
  <c r="F32" i="99"/>
  <c r="G32" i="99"/>
  <c r="H32" i="99"/>
  <c r="I32" i="99"/>
  <c r="M32" i="99"/>
  <c r="N32" i="99"/>
  <c r="O32" i="99"/>
  <c r="P32" i="99"/>
  <c r="Q32" i="99"/>
  <c r="R32" i="99"/>
  <c r="S32" i="99"/>
  <c r="T32" i="99"/>
  <c r="U32" i="99"/>
  <c r="V32" i="99"/>
  <c r="W32" i="99"/>
  <c r="X32" i="99"/>
  <c r="Y32" i="99"/>
  <c r="E33" i="99"/>
  <c r="F33" i="99"/>
  <c r="G33" i="99"/>
  <c r="H33" i="99"/>
  <c r="I33" i="99"/>
  <c r="M33" i="99"/>
  <c r="N33" i="99"/>
  <c r="O33" i="99"/>
  <c r="P33" i="99"/>
  <c r="Q33" i="99"/>
  <c r="R33" i="99"/>
  <c r="S33" i="99"/>
  <c r="T33" i="99"/>
  <c r="U33" i="99"/>
  <c r="V33" i="99"/>
  <c r="W33" i="99"/>
  <c r="X33" i="99"/>
  <c r="Y33" i="99"/>
  <c r="E34" i="99"/>
  <c r="F34" i="99"/>
  <c r="G34" i="99"/>
  <c r="H34" i="99"/>
  <c r="I34" i="99"/>
  <c r="N34" i="99"/>
  <c r="O34" i="99"/>
  <c r="P34" i="99"/>
  <c r="Q34" i="99"/>
  <c r="R34" i="99"/>
  <c r="S34" i="99"/>
  <c r="T34" i="99"/>
  <c r="U34" i="99"/>
  <c r="V34" i="99"/>
  <c r="W34" i="99"/>
  <c r="X34" i="99"/>
  <c r="Y34" i="99"/>
  <c r="D35" i="99"/>
  <c r="E35" i="99"/>
  <c r="F35" i="99"/>
  <c r="G35" i="99"/>
  <c r="H35" i="99"/>
  <c r="I35" i="99"/>
  <c r="N35" i="99"/>
  <c r="O35" i="99"/>
  <c r="P35" i="99"/>
  <c r="Q35" i="99"/>
  <c r="R35" i="99"/>
  <c r="S35" i="99"/>
  <c r="T35" i="99"/>
  <c r="U35" i="99"/>
  <c r="V35" i="99"/>
  <c r="W35" i="99"/>
  <c r="X35" i="99"/>
  <c r="Y35" i="99"/>
  <c r="E36" i="99"/>
  <c r="F36" i="99"/>
  <c r="G36" i="99"/>
  <c r="H36" i="99"/>
  <c r="I36" i="99"/>
  <c r="M36" i="99"/>
  <c r="N36" i="99"/>
  <c r="O36" i="99"/>
  <c r="P36" i="99"/>
  <c r="Q36" i="99"/>
  <c r="R36" i="99"/>
  <c r="S36" i="99"/>
  <c r="T36" i="99"/>
  <c r="U36" i="99"/>
  <c r="V36" i="99"/>
  <c r="W36" i="99"/>
  <c r="X36" i="99"/>
  <c r="Y36" i="99"/>
  <c r="E37" i="99"/>
  <c r="F37" i="99"/>
  <c r="G37" i="99"/>
  <c r="H37" i="99"/>
  <c r="I37" i="99"/>
  <c r="K37" i="99"/>
  <c r="M37" i="99"/>
  <c r="N37" i="99"/>
  <c r="O37" i="99"/>
  <c r="P37" i="99"/>
  <c r="Q37" i="99"/>
  <c r="R37" i="99"/>
  <c r="S37" i="99"/>
  <c r="T37" i="99"/>
  <c r="U37" i="99"/>
  <c r="V37" i="99"/>
  <c r="W37" i="99"/>
  <c r="X37" i="99"/>
  <c r="Y37" i="99"/>
  <c r="E6" i="98"/>
  <c r="F6" i="98"/>
  <c r="G6" i="98"/>
  <c r="H6" i="98"/>
  <c r="I6" i="98"/>
  <c r="J6" i="98"/>
  <c r="K6" i="98"/>
  <c r="L6" i="98"/>
  <c r="M6" i="98"/>
  <c r="N6" i="98"/>
  <c r="O6" i="98"/>
  <c r="P6" i="98"/>
  <c r="C7" i="98"/>
  <c r="C8" i="98"/>
  <c r="C10" i="98"/>
  <c r="C6" i="98" s="1"/>
  <c r="C11" i="98"/>
  <c r="C12" i="98"/>
  <c r="C13" i="98"/>
  <c r="C14" i="98"/>
  <c r="C15" i="98"/>
  <c r="C16" i="98"/>
  <c r="C17" i="98"/>
  <c r="C18" i="98"/>
  <c r="C19" i="98"/>
  <c r="C20" i="98"/>
  <c r="C21" i="98"/>
  <c r="J6" i="97"/>
  <c r="C7" i="97"/>
  <c r="D7" i="97"/>
  <c r="C8" i="97"/>
  <c r="C24" i="97" s="1"/>
  <c r="D8" i="97"/>
  <c r="D6" i="97" s="1"/>
  <c r="C9" i="97"/>
  <c r="C25" i="97" s="1"/>
  <c r="D9" i="97"/>
  <c r="C10" i="97"/>
  <c r="D10" i="97"/>
  <c r="C11" i="97"/>
  <c r="D11" i="97"/>
  <c r="C12" i="97"/>
  <c r="C31" i="97" s="1"/>
  <c r="D12" i="97"/>
  <c r="D31" i="97" s="1"/>
  <c r="C13" i="97"/>
  <c r="C32" i="97" s="1"/>
  <c r="D13" i="97"/>
  <c r="C14" i="97"/>
  <c r="D14" i="97"/>
  <c r="C15" i="97"/>
  <c r="D15" i="97"/>
  <c r="C16" i="97"/>
  <c r="C35" i="97" s="1"/>
  <c r="D16" i="97"/>
  <c r="D35" i="97" s="1"/>
  <c r="C17" i="97"/>
  <c r="D17" i="97"/>
  <c r="E18" i="97"/>
  <c r="F18" i="97"/>
  <c r="F6" i="97" s="1"/>
  <c r="G18" i="97"/>
  <c r="H18" i="97"/>
  <c r="H6" i="97" s="1"/>
  <c r="I18" i="97"/>
  <c r="J18" i="97"/>
  <c r="C19" i="97"/>
  <c r="C18" i="97" s="1"/>
  <c r="D19" i="97"/>
  <c r="D18" i="97" s="1"/>
  <c r="C20" i="97"/>
  <c r="D20" i="97"/>
  <c r="C21" i="97"/>
  <c r="C30" i="97" s="1"/>
  <c r="D21" i="97"/>
  <c r="D30" i="97" s="1"/>
  <c r="C22" i="97"/>
  <c r="C36" i="97" s="1"/>
  <c r="D22" i="97"/>
  <c r="C23" i="97"/>
  <c r="D23" i="97"/>
  <c r="E23" i="97"/>
  <c r="F23" i="97"/>
  <c r="G23" i="97"/>
  <c r="H23" i="97"/>
  <c r="I23" i="97"/>
  <c r="J23" i="97"/>
  <c r="E24" i="97"/>
  <c r="F24" i="97"/>
  <c r="G24" i="97"/>
  <c r="H24" i="97"/>
  <c r="I24" i="97"/>
  <c r="J24" i="97"/>
  <c r="D25" i="97"/>
  <c r="E25" i="97"/>
  <c r="F25" i="97"/>
  <c r="G25" i="97"/>
  <c r="H25" i="97"/>
  <c r="I25" i="97"/>
  <c r="J25" i="97"/>
  <c r="C26" i="97"/>
  <c r="D26" i="97"/>
  <c r="E26" i="97"/>
  <c r="F26" i="97"/>
  <c r="G26" i="97"/>
  <c r="H26" i="97"/>
  <c r="I26" i="97"/>
  <c r="J26" i="97"/>
  <c r="C27" i="97"/>
  <c r="D27" i="97"/>
  <c r="E27" i="97"/>
  <c r="F27" i="97"/>
  <c r="G27" i="97"/>
  <c r="H27" i="97"/>
  <c r="I27" i="97"/>
  <c r="J27" i="97"/>
  <c r="C28" i="97"/>
  <c r="D28" i="97"/>
  <c r="E28" i="97"/>
  <c r="F28" i="97"/>
  <c r="G28" i="97"/>
  <c r="H28" i="97"/>
  <c r="I28" i="97"/>
  <c r="J28" i="97"/>
  <c r="C29" i="97"/>
  <c r="D29" i="97"/>
  <c r="E29" i="97"/>
  <c r="F29" i="97"/>
  <c r="G29" i="97"/>
  <c r="H29" i="97"/>
  <c r="I29" i="97"/>
  <c r="J29" i="97"/>
  <c r="E30" i="97"/>
  <c r="F30" i="97"/>
  <c r="G30" i="97"/>
  <c r="H30" i="97"/>
  <c r="I30" i="97"/>
  <c r="J30" i="97"/>
  <c r="E31" i="97"/>
  <c r="F31" i="97"/>
  <c r="G31" i="97"/>
  <c r="H31" i="97"/>
  <c r="I31" i="97"/>
  <c r="J31" i="97"/>
  <c r="D32" i="97"/>
  <c r="E32" i="97"/>
  <c r="F32" i="97"/>
  <c r="G32" i="97"/>
  <c r="H32" i="97"/>
  <c r="I32" i="97"/>
  <c r="J32" i="97"/>
  <c r="C33" i="97"/>
  <c r="D33" i="97"/>
  <c r="E33" i="97"/>
  <c r="F33" i="97"/>
  <c r="G33" i="97"/>
  <c r="H33" i="97"/>
  <c r="I33" i="97"/>
  <c r="J33" i="97"/>
  <c r="C34" i="97"/>
  <c r="D34" i="97"/>
  <c r="E34" i="97"/>
  <c r="F34" i="97"/>
  <c r="G34" i="97"/>
  <c r="H34" i="97"/>
  <c r="I34" i="97"/>
  <c r="J34" i="97"/>
  <c r="E35" i="97"/>
  <c r="F35" i="97"/>
  <c r="G35" i="97"/>
  <c r="H35" i="97"/>
  <c r="I35" i="97"/>
  <c r="J35" i="97"/>
  <c r="D36" i="97"/>
  <c r="E36" i="97"/>
  <c r="F36" i="97"/>
  <c r="G36" i="97"/>
  <c r="H36" i="97"/>
  <c r="I36" i="97"/>
  <c r="J36" i="97"/>
  <c r="E7" i="96"/>
  <c r="F7" i="96"/>
  <c r="F6" i="96" s="1"/>
  <c r="I7" i="96"/>
  <c r="I6" i="96" s="1"/>
  <c r="J7" i="96"/>
  <c r="J6" i="96" s="1"/>
  <c r="M7" i="96"/>
  <c r="M6" i="96" s="1"/>
  <c r="N7" i="96"/>
  <c r="D8" i="96"/>
  <c r="D7" i="96" s="1"/>
  <c r="H8" i="96"/>
  <c r="H7" i="96" s="1"/>
  <c r="H6" i="96" s="1"/>
  <c r="L8" i="96"/>
  <c r="D9" i="96"/>
  <c r="H9" i="96"/>
  <c r="L9" i="96"/>
  <c r="L7" i="96" s="1"/>
  <c r="D10" i="96"/>
  <c r="H10" i="96"/>
  <c r="L10" i="96"/>
  <c r="E11" i="96"/>
  <c r="E6" i="96" s="1"/>
  <c r="F11" i="96"/>
  <c r="I11" i="96"/>
  <c r="J11" i="96"/>
  <c r="M11" i="96"/>
  <c r="N11" i="96"/>
  <c r="D12" i="96"/>
  <c r="D11" i="96" s="1"/>
  <c r="H12" i="96"/>
  <c r="H11" i="96" s="1"/>
  <c r="L12" i="96"/>
  <c r="L11" i="96" s="1"/>
  <c r="D13" i="96"/>
  <c r="H13" i="96"/>
  <c r="L13" i="96"/>
  <c r="E14" i="96"/>
  <c r="F14" i="96"/>
  <c r="I14" i="96"/>
  <c r="J14" i="96"/>
  <c r="M14" i="96"/>
  <c r="N14" i="96"/>
  <c r="D15" i="96"/>
  <c r="D14" i="96" s="1"/>
  <c r="H15" i="96"/>
  <c r="H14" i="96" s="1"/>
  <c r="L15" i="96"/>
  <c r="L14" i="96" s="1"/>
  <c r="D16" i="96"/>
  <c r="H16" i="96"/>
  <c r="L16" i="96"/>
  <c r="D17" i="96"/>
  <c r="H17" i="96"/>
  <c r="L17" i="96"/>
  <c r="E18" i="96"/>
  <c r="F18" i="96"/>
  <c r="H18" i="96"/>
  <c r="I18" i="96"/>
  <c r="J18" i="96"/>
  <c r="M18" i="96"/>
  <c r="N18" i="96"/>
  <c r="N6" i="96" s="1"/>
  <c r="D19" i="96"/>
  <c r="D18" i="96" s="1"/>
  <c r="B18" i="96" s="1"/>
  <c r="H19" i="96"/>
  <c r="L19" i="96"/>
  <c r="D20" i="96"/>
  <c r="H20" i="96"/>
  <c r="L20" i="96"/>
  <c r="L18" i="96" s="1"/>
  <c r="E21" i="96"/>
  <c r="F21" i="96"/>
  <c r="I21" i="96"/>
  <c r="J21" i="96"/>
  <c r="M21" i="96"/>
  <c r="N21" i="96"/>
  <c r="D22" i="96"/>
  <c r="D21" i="96" s="1"/>
  <c r="B21" i="96" s="1"/>
  <c r="H22" i="96"/>
  <c r="L22" i="96"/>
  <c r="D23" i="96"/>
  <c r="H23" i="96"/>
  <c r="L23" i="96"/>
  <c r="L21" i="96" s="1"/>
  <c r="D24" i="96"/>
  <c r="H24" i="96"/>
  <c r="H21" i="96" s="1"/>
  <c r="L24" i="96"/>
  <c r="D25" i="96"/>
  <c r="H25" i="96"/>
  <c r="L25" i="96"/>
  <c r="D26" i="96"/>
  <c r="H26" i="96"/>
  <c r="L26" i="96"/>
  <c r="D27" i="96"/>
  <c r="H27" i="96"/>
  <c r="L27" i="96"/>
  <c r="D28" i="96"/>
  <c r="H28" i="96"/>
  <c r="L28" i="96"/>
  <c r="E29" i="96"/>
  <c r="F29" i="96"/>
  <c r="I29" i="96"/>
  <c r="J29" i="96"/>
  <c r="M29" i="96"/>
  <c r="N29" i="96"/>
  <c r="D30" i="96"/>
  <c r="D29" i="96" s="1"/>
  <c r="H30" i="96"/>
  <c r="H29" i="96" s="1"/>
  <c r="L30" i="96"/>
  <c r="L29" i="96" s="1"/>
  <c r="D31" i="96"/>
  <c r="H31" i="96"/>
  <c r="L31" i="96"/>
  <c r="E32" i="96"/>
  <c r="F32" i="96"/>
  <c r="I32" i="96"/>
  <c r="J32" i="96"/>
  <c r="M32" i="96"/>
  <c r="N32" i="96"/>
  <c r="D33" i="96"/>
  <c r="D32" i="96" s="1"/>
  <c r="H33" i="96"/>
  <c r="H32" i="96" s="1"/>
  <c r="L33" i="96"/>
  <c r="L32" i="96" s="1"/>
  <c r="D34" i="96"/>
  <c r="H34" i="96"/>
  <c r="L34" i="96"/>
  <c r="D35" i="96"/>
  <c r="H35" i="96"/>
  <c r="L35" i="96"/>
  <c r="E36" i="96"/>
  <c r="F36" i="96"/>
  <c r="I36" i="96"/>
  <c r="J36" i="96"/>
  <c r="M36" i="96"/>
  <c r="N36" i="96"/>
  <c r="D37" i="96"/>
  <c r="D36" i="96" s="1"/>
  <c r="B36" i="96" s="1"/>
  <c r="H37" i="96"/>
  <c r="H36" i="96" s="1"/>
  <c r="L37" i="96"/>
  <c r="D38" i="96"/>
  <c r="H38" i="96"/>
  <c r="L38" i="96"/>
  <c r="L36" i="96" s="1"/>
  <c r="E39" i="96"/>
  <c r="F39" i="96"/>
  <c r="I39" i="96"/>
  <c r="J39" i="96"/>
  <c r="M39" i="96"/>
  <c r="N39" i="96"/>
  <c r="D40" i="96"/>
  <c r="D39" i="96" s="1"/>
  <c r="B39" i="96" s="1"/>
  <c r="H40" i="96"/>
  <c r="H39" i="96" s="1"/>
  <c r="L40" i="96"/>
  <c r="D41" i="96"/>
  <c r="H41" i="96"/>
  <c r="L41" i="96"/>
  <c r="L39" i="96" s="1"/>
  <c r="D42" i="96"/>
  <c r="H42" i="96"/>
  <c r="L42" i="96"/>
  <c r="D43" i="96"/>
  <c r="H43" i="96"/>
  <c r="L43" i="96"/>
  <c r="D44" i="96"/>
  <c r="H44" i="96"/>
  <c r="L44" i="96"/>
  <c r="E45" i="96"/>
  <c r="F45" i="96"/>
  <c r="H45" i="96"/>
  <c r="I45" i="96"/>
  <c r="J45" i="96"/>
  <c r="M45" i="96"/>
  <c r="N45" i="96"/>
  <c r="D46" i="96"/>
  <c r="D45" i="96" s="1"/>
  <c r="H46" i="96"/>
  <c r="L46" i="96"/>
  <c r="L45" i="96" s="1"/>
  <c r="D47" i="96"/>
  <c r="H47" i="96"/>
  <c r="L47" i="96"/>
  <c r="E48" i="96"/>
  <c r="F48" i="96"/>
  <c r="H48" i="96"/>
  <c r="I48" i="96"/>
  <c r="J48" i="96"/>
  <c r="M48" i="96"/>
  <c r="N48" i="96"/>
  <c r="D49" i="96"/>
  <c r="D48" i="96" s="1"/>
  <c r="B48" i="96" s="1"/>
  <c r="H49" i="96"/>
  <c r="L49" i="96"/>
  <c r="L48" i="96" s="1"/>
  <c r="D50" i="96"/>
  <c r="H50" i="96"/>
  <c r="L50" i="96"/>
  <c r="D51" i="96"/>
  <c r="H51" i="96"/>
  <c r="L51" i="96"/>
  <c r="D52" i="96"/>
  <c r="E52" i="96"/>
  <c r="F52" i="96"/>
  <c r="I52" i="96"/>
  <c r="J52" i="96"/>
  <c r="M52" i="96"/>
  <c r="N52" i="96"/>
  <c r="D53" i="96"/>
  <c r="H53" i="96"/>
  <c r="H52" i="96" s="1"/>
  <c r="L53" i="96"/>
  <c r="L52" i="96" s="1"/>
  <c r="D54" i="96"/>
  <c r="H54" i="96"/>
  <c r="L54" i="96"/>
  <c r="D55" i="96"/>
  <c r="H55" i="96"/>
  <c r="L55" i="96"/>
  <c r="E56" i="96"/>
  <c r="F56" i="96"/>
  <c r="I56" i="96"/>
  <c r="J56" i="96"/>
  <c r="M56" i="96"/>
  <c r="N56" i="96"/>
  <c r="D57" i="96"/>
  <c r="H57" i="96"/>
  <c r="L57" i="96"/>
  <c r="L56" i="96" s="1"/>
  <c r="D58" i="96"/>
  <c r="H58" i="96"/>
  <c r="H56" i="96" s="1"/>
  <c r="L58" i="96"/>
  <c r="D59" i="96"/>
  <c r="D56" i="96" s="1"/>
  <c r="B56" i="96" s="1"/>
  <c r="H59" i="96"/>
  <c r="L59" i="96"/>
  <c r="E60" i="96"/>
  <c r="F60" i="96"/>
  <c r="I60" i="96"/>
  <c r="J60" i="96"/>
  <c r="M60" i="96"/>
  <c r="N60" i="96"/>
  <c r="D61" i="96"/>
  <c r="H61" i="96"/>
  <c r="H60" i="96" s="1"/>
  <c r="L61" i="96"/>
  <c r="L60" i="96" s="1"/>
  <c r="D62" i="96"/>
  <c r="D60" i="96" s="1"/>
  <c r="H62" i="96"/>
  <c r="L62" i="96"/>
  <c r="D63" i="96"/>
  <c r="H63" i="96"/>
  <c r="L63" i="96"/>
  <c r="D64" i="96"/>
  <c r="H64" i="96"/>
  <c r="L64" i="96"/>
  <c r="D65" i="96"/>
  <c r="H65" i="96"/>
  <c r="L65" i="96"/>
  <c r="D66" i="96"/>
  <c r="H66" i="96"/>
  <c r="L66" i="96"/>
  <c r="D67" i="96"/>
  <c r="H67" i="96"/>
  <c r="L67" i="96"/>
  <c r="D68" i="96"/>
  <c r="H68" i="96"/>
  <c r="L68" i="96"/>
  <c r="D69" i="96"/>
  <c r="H69" i="96"/>
  <c r="L69" i="96"/>
  <c r="D70" i="96"/>
  <c r="H70" i="96"/>
  <c r="L70" i="96"/>
  <c r="D71" i="96"/>
  <c r="H71" i="96"/>
  <c r="L71" i="96"/>
  <c r="D72" i="96"/>
  <c r="H72" i="96"/>
  <c r="L72" i="96"/>
  <c r="D73" i="96"/>
  <c r="H73" i="96"/>
  <c r="L73" i="96"/>
  <c r="D74" i="96"/>
  <c r="H74" i="96"/>
  <c r="L74" i="96"/>
  <c r="D75" i="96"/>
  <c r="H75" i="96"/>
  <c r="L75" i="96"/>
  <c r="D76" i="96"/>
  <c r="H76" i="96"/>
  <c r="L76" i="96"/>
  <c r="D77" i="96"/>
  <c r="H77" i="96"/>
  <c r="L77" i="96"/>
  <c r="D78" i="96"/>
  <c r="H78" i="96"/>
  <c r="L78" i="96"/>
  <c r="D79" i="96"/>
  <c r="H79" i="96"/>
  <c r="L79" i="96"/>
  <c r="D80" i="96"/>
  <c r="H80" i="96"/>
  <c r="L80" i="96"/>
  <c r="D81" i="96"/>
  <c r="H81" i="96"/>
  <c r="L81" i="96"/>
  <c r="D82" i="96"/>
  <c r="H82" i="96"/>
  <c r="L82" i="96"/>
  <c r="D83" i="96"/>
  <c r="H83" i="96"/>
  <c r="L83" i="96"/>
  <c r="D84" i="96"/>
  <c r="H84" i="96"/>
  <c r="L84" i="96"/>
  <c r="D85" i="96"/>
  <c r="H85" i="96"/>
  <c r="L85" i="96"/>
  <c r="D86" i="96"/>
  <c r="H86" i="96"/>
  <c r="L86" i="96"/>
  <c r="D87" i="96"/>
  <c r="H87" i="96"/>
  <c r="L87" i="96"/>
  <c r="D88" i="96"/>
  <c r="H88" i="96"/>
  <c r="L88" i="96"/>
  <c r="D89" i="96"/>
  <c r="H89" i="96"/>
  <c r="L89" i="96"/>
  <c r="D90" i="96"/>
  <c r="H90" i="96"/>
  <c r="L90" i="96"/>
  <c r="D91" i="96"/>
  <c r="H91" i="96"/>
  <c r="L91" i="96"/>
  <c r="D92" i="96"/>
  <c r="H92" i="96"/>
  <c r="L92" i="96"/>
  <c r="D93" i="96"/>
  <c r="H93" i="96"/>
  <c r="L93" i="96"/>
  <c r="D94" i="96"/>
  <c r="H94" i="96"/>
  <c r="L94" i="96"/>
  <c r="D95" i="96"/>
  <c r="H95" i="96"/>
  <c r="L95" i="96"/>
  <c r="D96" i="96"/>
  <c r="H96" i="96"/>
  <c r="L96" i="96"/>
  <c r="G6" i="95"/>
  <c r="J6" i="95"/>
  <c r="O6" i="95"/>
  <c r="E7" i="95"/>
  <c r="H7" i="95"/>
  <c r="H6" i="95" s="1"/>
  <c r="L7" i="95"/>
  <c r="L6" i="95" s="1"/>
  <c r="E8" i="95"/>
  <c r="E6" i="95" s="1"/>
  <c r="H8" i="95"/>
  <c r="L8" i="95"/>
  <c r="E9" i="95"/>
  <c r="H9" i="95"/>
  <c r="H25" i="95" s="1"/>
  <c r="L9" i="95"/>
  <c r="E10" i="95"/>
  <c r="E26" i="95" s="1"/>
  <c r="H10" i="95"/>
  <c r="L10" i="95"/>
  <c r="E11" i="95"/>
  <c r="H11" i="95"/>
  <c r="L11" i="95"/>
  <c r="L29" i="95" s="1"/>
  <c r="E12" i="95"/>
  <c r="E31" i="95" s="1"/>
  <c r="H12" i="95"/>
  <c r="L12" i="95"/>
  <c r="L31" i="95" s="1"/>
  <c r="E13" i="95"/>
  <c r="H13" i="95"/>
  <c r="L13" i="95"/>
  <c r="E14" i="95"/>
  <c r="H14" i="95"/>
  <c r="H33" i="95" s="1"/>
  <c r="L14" i="95"/>
  <c r="L33" i="95" s="1"/>
  <c r="E15" i="95"/>
  <c r="H15" i="95"/>
  <c r="H34" i="95" s="1"/>
  <c r="L15" i="95"/>
  <c r="E16" i="95"/>
  <c r="E35" i="95" s="1"/>
  <c r="H16" i="95"/>
  <c r="L16" i="95"/>
  <c r="E17" i="95"/>
  <c r="H17" i="95"/>
  <c r="H35" i="95" s="1"/>
  <c r="L17" i="95"/>
  <c r="C18" i="95"/>
  <c r="C6" i="95" s="1"/>
  <c r="D18" i="95"/>
  <c r="D6" i="95" s="1"/>
  <c r="F18" i="95"/>
  <c r="F6" i="95" s="1"/>
  <c r="G18" i="95"/>
  <c r="H18" i="95"/>
  <c r="I18" i="95"/>
  <c r="I6" i="95" s="1"/>
  <c r="J18" i="95"/>
  <c r="K18" i="95"/>
  <c r="K6" i="95" s="1"/>
  <c r="M18" i="95"/>
  <c r="M6" i="95" s="1"/>
  <c r="N18" i="95"/>
  <c r="N6" i="95" s="1"/>
  <c r="O18" i="95"/>
  <c r="P18" i="95"/>
  <c r="P6" i="95" s="1"/>
  <c r="E19" i="95"/>
  <c r="E18" i="95" s="1"/>
  <c r="H19" i="95"/>
  <c r="L19" i="95"/>
  <c r="L18" i="95" s="1"/>
  <c r="E20" i="95"/>
  <c r="H20" i="95"/>
  <c r="L20" i="95"/>
  <c r="E21" i="95"/>
  <c r="H21" i="95"/>
  <c r="L21" i="95"/>
  <c r="E22" i="95"/>
  <c r="H22" i="95"/>
  <c r="H36" i="95" s="1"/>
  <c r="L22" i="95"/>
  <c r="C23" i="95"/>
  <c r="D23" i="95"/>
  <c r="E23" i="95"/>
  <c r="F23" i="95"/>
  <c r="G23" i="95"/>
  <c r="I23" i="95"/>
  <c r="J23" i="95"/>
  <c r="K23" i="95"/>
  <c r="M23" i="95"/>
  <c r="N23" i="95"/>
  <c r="O23" i="95"/>
  <c r="P23" i="95"/>
  <c r="C24" i="95"/>
  <c r="D24" i="95"/>
  <c r="E24" i="95"/>
  <c r="F24" i="95"/>
  <c r="G24" i="95"/>
  <c r="H24" i="95"/>
  <c r="I24" i="95"/>
  <c r="J24" i="95"/>
  <c r="K24" i="95"/>
  <c r="L24" i="95"/>
  <c r="M24" i="95"/>
  <c r="N24" i="95"/>
  <c r="O24" i="95"/>
  <c r="P24" i="95"/>
  <c r="C25" i="95"/>
  <c r="D25" i="95"/>
  <c r="E25" i="95"/>
  <c r="F25" i="95"/>
  <c r="G25" i="95"/>
  <c r="I25" i="95"/>
  <c r="J25" i="95"/>
  <c r="K25" i="95"/>
  <c r="L25" i="95"/>
  <c r="M25" i="95"/>
  <c r="N25" i="95"/>
  <c r="O25" i="95"/>
  <c r="P25" i="95"/>
  <c r="C26" i="95"/>
  <c r="D26" i="95"/>
  <c r="F26" i="95"/>
  <c r="G26" i="95"/>
  <c r="H26" i="95"/>
  <c r="I26" i="95"/>
  <c r="J26" i="95"/>
  <c r="K26" i="95"/>
  <c r="L26" i="95"/>
  <c r="M26" i="95"/>
  <c r="N26" i="95"/>
  <c r="O26" i="95"/>
  <c r="P26" i="95"/>
  <c r="C27" i="95"/>
  <c r="D27" i="95"/>
  <c r="F27" i="95"/>
  <c r="G27" i="95"/>
  <c r="H27" i="95"/>
  <c r="I27" i="95"/>
  <c r="J27" i="95"/>
  <c r="K27" i="95"/>
  <c r="M27" i="95"/>
  <c r="N27" i="95"/>
  <c r="O27" i="95"/>
  <c r="P27" i="95"/>
  <c r="C28" i="95"/>
  <c r="D28" i="95"/>
  <c r="E28" i="95"/>
  <c r="F28" i="95"/>
  <c r="G28" i="95"/>
  <c r="H28" i="95"/>
  <c r="I28" i="95"/>
  <c r="J28" i="95"/>
  <c r="K28" i="95"/>
  <c r="L28" i="95"/>
  <c r="M28" i="95"/>
  <c r="N28" i="95"/>
  <c r="O28" i="95"/>
  <c r="P28" i="95"/>
  <c r="C29" i="95"/>
  <c r="D29" i="95"/>
  <c r="E29" i="95"/>
  <c r="F29" i="95"/>
  <c r="G29" i="95"/>
  <c r="H29" i="95"/>
  <c r="I29" i="95"/>
  <c r="J29" i="95"/>
  <c r="K29" i="95"/>
  <c r="M29" i="95"/>
  <c r="N29" i="95"/>
  <c r="O29" i="95"/>
  <c r="P29" i="95"/>
  <c r="C30" i="95"/>
  <c r="D30" i="95"/>
  <c r="E30" i="95"/>
  <c r="F30" i="95"/>
  <c r="G30" i="95"/>
  <c r="H30" i="95"/>
  <c r="I30" i="95"/>
  <c r="J30" i="95"/>
  <c r="K30" i="95"/>
  <c r="L30" i="95"/>
  <c r="M30" i="95"/>
  <c r="N30" i="95"/>
  <c r="O30" i="95"/>
  <c r="P30" i="95"/>
  <c r="C31" i="95"/>
  <c r="D31" i="95"/>
  <c r="F31" i="95"/>
  <c r="G31" i="95"/>
  <c r="H31" i="95"/>
  <c r="I31" i="95"/>
  <c r="J31" i="95"/>
  <c r="K31" i="95"/>
  <c r="M31" i="95"/>
  <c r="N31" i="95"/>
  <c r="O31" i="95"/>
  <c r="P31" i="95"/>
  <c r="C32" i="95"/>
  <c r="D32" i="95"/>
  <c r="E32" i="95"/>
  <c r="F32" i="95"/>
  <c r="G32" i="95"/>
  <c r="H32" i="95"/>
  <c r="I32" i="95"/>
  <c r="J32" i="95"/>
  <c r="K32" i="95"/>
  <c r="L32" i="95"/>
  <c r="M32" i="95"/>
  <c r="N32" i="95"/>
  <c r="O32" i="95"/>
  <c r="P32" i="95"/>
  <c r="C33" i="95"/>
  <c r="D33" i="95"/>
  <c r="E33" i="95"/>
  <c r="F33" i="95"/>
  <c r="G33" i="95"/>
  <c r="I33" i="95"/>
  <c r="J33" i="95"/>
  <c r="K33" i="95"/>
  <c r="M33" i="95"/>
  <c r="N33" i="95"/>
  <c r="O33" i="95"/>
  <c r="P33" i="95"/>
  <c r="C34" i="95"/>
  <c r="D34" i="95"/>
  <c r="E34" i="95"/>
  <c r="F34" i="95"/>
  <c r="G34" i="95"/>
  <c r="I34" i="95"/>
  <c r="J34" i="95"/>
  <c r="K34" i="95"/>
  <c r="L34" i="95"/>
  <c r="M34" i="95"/>
  <c r="N34" i="95"/>
  <c r="O34" i="95"/>
  <c r="P34" i="95"/>
  <c r="C35" i="95"/>
  <c r="D35" i="95"/>
  <c r="F35" i="95"/>
  <c r="G35" i="95"/>
  <c r="I35" i="95"/>
  <c r="J35" i="95"/>
  <c r="K35" i="95"/>
  <c r="L35" i="95"/>
  <c r="M35" i="95"/>
  <c r="N35" i="95"/>
  <c r="O35" i="95"/>
  <c r="P35" i="95"/>
  <c r="C36" i="95"/>
  <c r="D36" i="95"/>
  <c r="E36" i="95"/>
  <c r="F36" i="95"/>
  <c r="G36" i="95"/>
  <c r="I36" i="95"/>
  <c r="J36" i="95"/>
  <c r="K36" i="95"/>
  <c r="L36" i="95"/>
  <c r="M36" i="95"/>
  <c r="N36" i="95"/>
  <c r="O36" i="95"/>
  <c r="P36" i="95"/>
  <c r="O8" i="94"/>
  <c r="W8" i="94"/>
  <c r="Z8" i="94"/>
  <c r="AE8" i="94"/>
  <c r="AH8" i="94"/>
  <c r="I9" i="94"/>
  <c r="I25" i="94" s="1"/>
  <c r="K9" i="94"/>
  <c r="L9" i="94"/>
  <c r="M9" i="94"/>
  <c r="J9" i="94" s="1"/>
  <c r="R9" i="94"/>
  <c r="R25" i="94" s="1"/>
  <c r="S9" i="94"/>
  <c r="T9" i="94"/>
  <c r="AA9" i="94"/>
  <c r="AB9" i="94"/>
  <c r="AC9" i="94"/>
  <c r="L10" i="94"/>
  <c r="I10" i="94" s="1"/>
  <c r="M10" i="94"/>
  <c r="J10" i="94" s="1"/>
  <c r="S10" i="94"/>
  <c r="R10" i="94" s="1"/>
  <c r="T10" i="94"/>
  <c r="AB10" i="94"/>
  <c r="AA10" i="94" s="1"/>
  <c r="AA26" i="94" s="1"/>
  <c r="AC10" i="94"/>
  <c r="G11" i="94"/>
  <c r="E11" i="94" s="1"/>
  <c r="E27" i="94" s="1"/>
  <c r="J11" i="94"/>
  <c r="L11" i="94"/>
  <c r="M11" i="94"/>
  <c r="S11" i="94"/>
  <c r="S27" i="94" s="1"/>
  <c r="T11" i="94"/>
  <c r="AA11" i="94"/>
  <c r="AA27" i="94" s="1"/>
  <c r="AB11" i="94"/>
  <c r="AC11" i="94"/>
  <c r="F12" i="94"/>
  <c r="D12" i="94" s="1"/>
  <c r="I12" i="94"/>
  <c r="K12" i="94"/>
  <c r="L12" i="94"/>
  <c r="M12" i="94"/>
  <c r="J12" i="94" s="1"/>
  <c r="R12" i="94"/>
  <c r="R28" i="94" s="1"/>
  <c r="S12" i="94"/>
  <c r="T12" i="94"/>
  <c r="T28" i="94" s="1"/>
  <c r="AB12" i="94"/>
  <c r="AC12" i="94"/>
  <c r="AA12" i="94" s="1"/>
  <c r="AA28" i="94" s="1"/>
  <c r="L13" i="94"/>
  <c r="I13" i="94" s="1"/>
  <c r="M13" i="94"/>
  <c r="M31" i="94" s="1"/>
  <c r="S13" i="94"/>
  <c r="R13" i="94" s="1"/>
  <c r="R31" i="94" s="1"/>
  <c r="T13" i="94"/>
  <c r="AB13" i="94"/>
  <c r="AB31" i="94" s="1"/>
  <c r="AC13" i="94"/>
  <c r="L14" i="94"/>
  <c r="L33" i="94" s="1"/>
  <c r="M14" i="94"/>
  <c r="J14" i="94" s="1"/>
  <c r="R14" i="94"/>
  <c r="R33" i="94" s="1"/>
  <c r="S14" i="94"/>
  <c r="T14" i="94"/>
  <c r="AA14" i="94"/>
  <c r="AB14" i="94"/>
  <c r="AC14" i="94"/>
  <c r="K15" i="94"/>
  <c r="K34" i="94" s="1"/>
  <c r="L15" i="94"/>
  <c r="I15" i="94" s="1"/>
  <c r="M15" i="94"/>
  <c r="J15" i="94" s="1"/>
  <c r="S15" i="94"/>
  <c r="T15" i="94"/>
  <c r="R15" i="94" s="1"/>
  <c r="R34" i="94" s="1"/>
  <c r="AB15" i="94"/>
  <c r="AC15" i="94"/>
  <c r="AC34" i="94" s="1"/>
  <c r="J16" i="94"/>
  <c r="J35" i="94" s="1"/>
  <c r="L16" i="94"/>
  <c r="K16" i="94" s="1"/>
  <c r="K35" i="94" s="1"/>
  <c r="M16" i="94"/>
  <c r="S16" i="94"/>
  <c r="R16" i="94" s="1"/>
  <c r="R35" i="94" s="1"/>
  <c r="T16" i="94"/>
  <c r="AB16" i="94"/>
  <c r="AB35" i="94" s="1"/>
  <c r="AC16" i="94"/>
  <c r="I17" i="94"/>
  <c r="I36" i="94" s="1"/>
  <c r="K17" i="94"/>
  <c r="L17" i="94"/>
  <c r="M17" i="94"/>
  <c r="R17" i="94"/>
  <c r="R36" i="94" s="1"/>
  <c r="S17" i="94"/>
  <c r="T17" i="94"/>
  <c r="J17" i="94" s="1"/>
  <c r="AA17" i="94"/>
  <c r="AA36" i="94" s="1"/>
  <c r="AB17" i="94"/>
  <c r="AC17" i="94"/>
  <c r="AC36" i="94" s="1"/>
  <c r="L18" i="94"/>
  <c r="M18" i="94"/>
  <c r="J18" i="94" s="1"/>
  <c r="S18" i="94"/>
  <c r="I18" i="94" s="1"/>
  <c r="T18" i="94"/>
  <c r="R18" i="94" s="1"/>
  <c r="AB18" i="94"/>
  <c r="AA18" i="94" s="1"/>
  <c r="AA37" i="94" s="1"/>
  <c r="AC18" i="94"/>
  <c r="G19" i="94"/>
  <c r="E19" i="94" s="1"/>
  <c r="J19" i="94"/>
  <c r="L19" i="94"/>
  <c r="I19" i="94" s="1"/>
  <c r="M19" i="94"/>
  <c r="S19" i="94"/>
  <c r="S37" i="94" s="1"/>
  <c r="T19" i="94"/>
  <c r="AA19" i="94"/>
  <c r="AB19" i="94"/>
  <c r="AC19" i="94"/>
  <c r="N20" i="94"/>
  <c r="N8" i="94" s="1"/>
  <c r="O20" i="94"/>
  <c r="P20" i="94"/>
  <c r="P8" i="94" s="1"/>
  <c r="Q20" i="94"/>
  <c r="Q8" i="94" s="1"/>
  <c r="U20" i="94"/>
  <c r="U8" i="94" s="1"/>
  <c r="V20" i="94"/>
  <c r="V8" i="94" s="1"/>
  <c r="W20" i="94"/>
  <c r="X20" i="94"/>
  <c r="X8" i="94" s="1"/>
  <c r="Y20" i="94"/>
  <c r="Y8" i="94" s="1"/>
  <c r="Z20" i="94"/>
  <c r="AD20" i="94"/>
  <c r="AD8" i="94" s="1"/>
  <c r="AE20" i="94"/>
  <c r="AF20" i="94"/>
  <c r="AF8" i="94" s="1"/>
  <c r="AG20" i="94"/>
  <c r="AG8" i="94" s="1"/>
  <c r="AH20" i="94"/>
  <c r="AI20" i="94"/>
  <c r="AI8" i="94" s="1"/>
  <c r="L21" i="94"/>
  <c r="I21" i="94" s="1"/>
  <c r="M21" i="94"/>
  <c r="J21" i="94" s="1"/>
  <c r="S21" i="94"/>
  <c r="R21" i="94" s="1"/>
  <c r="T21" i="94"/>
  <c r="T20" i="94" s="1"/>
  <c r="AB21" i="94"/>
  <c r="AA21" i="94" s="1"/>
  <c r="AC21" i="94"/>
  <c r="AC20" i="94" s="1"/>
  <c r="L22" i="94"/>
  <c r="I22" i="94" s="1"/>
  <c r="M22" i="94"/>
  <c r="J22" i="94" s="1"/>
  <c r="R22" i="94"/>
  <c r="R30" i="94" s="1"/>
  <c r="S22" i="94"/>
  <c r="T22" i="94"/>
  <c r="AA22" i="94"/>
  <c r="AA30" i="94" s="1"/>
  <c r="AB22" i="94"/>
  <c r="AC22" i="94"/>
  <c r="K23" i="94"/>
  <c r="K32" i="94" s="1"/>
  <c r="L23" i="94"/>
  <c r="I23" i="94" s="1"/>
  <c r="M23" i="94"/>
  <c r="M32" i="94" s="1"/>
  <c r="S23" i="94"/>
  <c r="T23" i="94"/>
  <c r="R23" i="94" s="1"/>
  <c r="R32" i="94" s="1"/>
  <c r="AB23" i="94"/>
  <c r="AA23" i="94" s="1"/>
  <c r="AA32" i="94" s="1"/>
  <c r="AC23" i="94"/>
  <c r="AC32" i="94" s="1"/>
  <c r="J24" i="94"/>
  <c r="G24" i="94" s="1"/>
  <c r="L24" i="94"/>
  <c r="K24" i="94" s="1"/>
  <c r="K38" i="94" s="1"/>
  <c r="M24" i="94"/>
  <c r="S24" i="94"/>
  <c r="R24" i="94" s="1"/>
  <c r="R38" i="94" s="1"/>
  <c r="T24" i="94"/>
  <c r="AB24" i="94"/>
  <c r="AA24" i="94" s="1"/>
  <c r="AA38" i="94" s="1"/>
  <c r="AC24" i="94"/>
  <c r="K25" i="94"/>
  <c r="L25" i="94"/>
  <c r="M25" i="94"/>
  <c r="N25" i="94"/>
  <c r="O25" i="94"/>
  <c r="P25" i="94"/>
  <c r="Q25" i="94"/>
  <c r="S25" i="94"/>
  <c r="T25" i="94"/>
  <c r="U25" i="94"/>
  <c r="V25" i="94"/>
  <c r="W25" i="94"/>
  <c r="X25" i="94"/>
  <c r="Y25" i="94"/>
  <c r="Z25" i="94"/>
  <c r="AB25" i="94"/>
  <c r="AD25" i="94"/>
  <c r="AE25" i="94"/>
  <c r="AF25" i="94"/>
  <c r="AG25" i="94"/>
  <c r="AH25" i="94"/>
  <c r="AI25" i="94"/>
  <c r="L26" i="94"/>
  <c r="M26" i="94"/>
  <c r="N26" i="94"/>
  <c r="O26" i="94"/>
  <c r="P26" i="94"/>
  <c r="Q26" i="94"/>
  <c r="S26" i="94"/>
  <c r="U26" i="94"/>
  <c r="V26" i="94"/>
  <c r="W26" i="94"/>
  <c r="X26" i="94"/>
  <c r="Y26" i="94"/>
  <c r="Z26" i="94"/>
  <c r="AC26" i="94"/>
  <c r="AD26" i="94"/>
  <c r="AE26" i="94"/>
  <c r="AF26" i="94"/>
  <c r="AG26" i="94"/>
  <c r="AH26" i="94"/>
  <c r="AI26" i="94"/>
  <c r="G27" i="94"/>
  <c r="J27" i="94"/>
  <c r="L27" i="94"/>
  <c r="M27" i="94"/>
  <c r="N27" i="94"/>
  <c r="O27" i="94"/>
  <c r="P27" i="94"/>
  <c r="Q27" i="94"/>
  <c r="T27" i="94"/>
  <c r="U27" i="94"/>
  <c r="V27" i="94"/>
  <c r="W27" i="94"/>
  <c r="X27" i="94"/>
  <c r="Y27" i="94"/>
  <c r="Z27" i="94"/>
  <c r="AB27" i="94"/>
  <c r="AC27" i="94"/>
  <c r="AD27" i="94"/>
  <c r="AE27" i="94"/>
  <c r="AF27" i="94"/>
  <c r="AG27" i="94"/>
  <c r="AH27" i="94"/>
  <c r="AI27" i="94"/>
  <c r="F28" i="94"/>
  <c r="I28" i="94"/>
  <c r="K28" i="94"/>
  <c r="L28" i="94"/>
  <c r="M28" i="94"/>
  <c r="N28" i="94"/>
  <c r="O28" i="94"/>
  <c r="P28" i="94"/>
  <c r="Q28" i="94"/>
  <c r="S28" i="94"/>
  <c r="U28" i="94"/>
  <c r="V28" i="94"/>
  <c r="W28" i="94"/>
  <c r="X28" i="94"/>
  <c r="Y28" i="94"/>
  <c r="Z28" i="94"/>
  <c r="AB28" i="94"/>
  <c r="AD28" i="94"/>
  <c r="AE28" i="94"/>
  <c r="AF28" i="94"/>
  <c r="AG28" i="94"/>
  <c r="AH28" i="94"/>
  <c r="AI28" i="94"/>
  <c r="L29" i="94"/>
  <c r="M29" i="94"/>
  <c r="N29" i="94"/>
  <c r="O29" i="94"/>
  <c r="P29" i="94"/>
  <c r="Q29" i="94"/>
  <c r="T29" i="94"/>
  <c r="U29" i="94"/>
  <c r="V29" i="94"/>
  <c r="W29" i="94"/>
  <c r="X29" i="94"/>
  <c r="Y29" i="94"/>
  <c r="Z29" i="94"/>
  <c r="AC29" i="94"/>
  <c r="AD29" i="94"/>
  <c r="AE29" i="94"/>
  <c r="AF29" i="94"/>
  <c r="AG29" i="94"/>
  <c r="AH29" i="94"/>
  <c r="AI29" i="94"/>
  <c r="L30" i="94"/>
  <c r="M30" i="94"/>
  <c r="N30" i="94"/>
  <c r="O30" i="94"/>
  <c r="P30" i="94"/>
  <c r="Q30" i="94"/>
  <c r="S30" i="94"/>
  <c r="T30" i="94"/>
  <c r="U30" i="94"/>
  <c r="V30" i="94"/>
  <c r="W30" i="94"/>
  <c r="X30" i="94"/>
  <c r="Y30" i="94"/>
  <c r="Z30" i="94"/>
  <c r="AB30" i="94"/>
  <c r="AC30" i="94"/>
  <c r="AD30" i="94"/>
  <c r="AE30" i="94"/>
  <c r="AF30" i="94"/>
  <c r="AG30" i="94"/>
  <c r="AH30" i="94"/>
  <c r="AI30" i="94"/>
  <c r="L31" i="94"/>
  <c r="N31" i="94"/>
  <c r="O31" i="94"/>
  <c r="P31" i="94"/>
  <c r="Q31" i="94"/>
  <c r="S31" i="94"/>
  <c r="T31" i="94"/>
  <c r="U31" i="94"/>
  <c r="V31" i="94"/>
  <c r="W31" i="94"/>
  <c r="X31" i="94"/>
  <c r="Y31" i="94"/>
  <c r="Z31" i="94"/>
  <c r="AC31" i="94"/>
  <c r="AD31" i="94"/>
  <c r="AE31" i="94"/>
  <c r="AF31" i="94"/>
  <c r="AG31" i="94"/>
  <c r="AH31" i="94"/>
  <c r="AI31" i="94"/>
  <c r="L32" i="94"/>
  <c r="N32" i="94"/>
  <c r="O32" i="94"/>
  <c r="P32" i="94"/>
  <c r="Q32" i="94"/>
  <c r="S32" i="94"/>
  <c r="T32" i="94"/>
  <c r="U32" i="94"/>
  <c r="V32" i="94"/>
  <c r="W32" i="94"/>
  <c r="X32" i="94"/>
  <c r="Y32" i="94"/>
  <c r="Z32" i="94"/>
  <c r="AB32" i="94"/>
  <c r="AD32" i="94"/>
  <c r="AE32" i="94"/>
  <c r="AF32" i="94"/>
  <c r="AG32" i="94"/>
  <c r="AH32" i="94"/>
  <c r="AI32" i="94"/>
  <c r="M33" i="94"/>
  <c r="N33" i="94"/>
  <c r="O33" i="94"/>
  <c r="P33" i="94"/>
  <c r="Q33" i="94"/>
  <c r="S33" i="94"/>
  <c r="T33" i="94"/>
  <c r="U33" i="94"/>
  <c r="V33" i="94"/>
  <c r="W33" i="94"/>
  <c r="X33" i="94"/>
  <c r="Y33" i="94"/>
  <c r="Z33" i="94"/>
  <c r="AA33" i="94"/>
  <c r="AB33" i="94"/>
  <c r="AC33" i="94"/>
  <c r="AD33" i="94"/>
  <c r="AE33" i="94"/>
  <c r="AF33" i="94"/>
  <c r="AG33" i="94"/>
  <c r="AH33" i="94"/>
  <c r="AI33" i="94"/>
  <c r="L34" i="94"/>
  <c r="M34" i="94"/>
  <c r="N34" i="94"/>
  <c r="O34" i="94"/>
  <c r="P34" i="94"/>
  <c r="Q34" i="94"/>
  <c r="S34" i="94"/>
  <c r="U34" i="94"/>
  <c r="V34" i="94"/>
  <c r="W34" i="94"/>
  <c r="X34" i="94"/>
  <c r="Y34" i="94"/>
  <c r="Z34" i="94"/>
  <c r="AB34" i="94"/>
  <c r="AD34" i="94"/>
  <c r="AE34" i="94"/>
  <c r="AF34" i="94"/>
  <c r="AG34" i="94"/>
  <c r="AH34" i="94"/>
  <c r="AI34" i="94"/>
  <c r="L35" i="94"/>
  <c r="M35" i="94"/>
  <c r="N35" i="94"/>
  <c r="O35" i="94"/>
  <c r="P35" i="94"/>
  <c r="Q35" i="94"/>
  <c r="T35" i="94"/>
  <c r="U35" i="94"/>
  <c r="V35" i="94"/>
  <c r="W35" i="94"/>
  <c r="X35" i="94"/>
  <c r="Y35" i="94"/>
  <c r="Z35" i="94"/>
  <c r="AC35" i="94"/>
  <c r="AD35" i="94"/>
  <c r="AE35" i="94"/>
  <c r="AF35" i="94"/>
  <c r="AG35" i="94"/>
  <c r="AH35" i="94"/>
  <c r="AI35" i="94"/>
  <c r="K36" i="94"/>
  <c r="L36" i="94"/>
  <c r="M36" i="94"/>
  <c r="N36" i="94"/>
  <c r="O36" i="94"/>
  <c r="P36" i="94"/>
  <c r="Q36" i="94"/>
  <c r="S36" i="94"/>
  <c r="T36" i="94"/>
  <c r="U36" i="94"/>
  <c r="V36" i="94"/>
  <c r="W36" i="94"/>
  <c r="X36" i="94"/>
  <c r="Y36" i="94"/>
  <c r="Z36" i="94"/>
  <c r="AB36" i="94"/>
  <c r="AD36" i="94"/>
  <c r="AE36" i="94"/>
  <c r="AF36" i="94"/>
  <c r="AG36" i="94"/>
  <c r="AH36" i="94"/>
  <c r="AI36" i="94"/>
  <c r="M37" i="94"/>
  <c r="N37" i="94"/>
  <c r="O37" i="94"/>
  <c r="P37" i="94"/>
  <c r="Q37" i="94"/>
  <c r="U37" i="94"/>
  <c r="V37" i="94"/>
  <c r="W37" i="94"/>
  <c r="X37" i="94"/>
  <c r="Y37" i="94"/>
  <c r="Z37" i="94"/>
  <c r="AB37" i="94"/>
  <c r="AC37" i="94"/>
  <c r="AD37" i="94"/>
  <c r="AE37" i="94"/>
  <c r="AF37" i="94"/>
  <c r="AG37" i="94"/>
  <c r="AH37" i="94"/>
  <c r="AI37" i="94"/>
  <c r="L38" i="94"/>
  <c r="M38" i="94"/>
  <c r="N38" i="94"/>
  <c r="O38" i="94"/>
  <c r="P38" i="94"/>
  <c r="Q38" i="94"/>
  <c r="T38" i="94"/>
  <c r="U38" i="94"/>
  <c r="V38" i="94"/>
  <c r="W38" i="94"/>
  <c r="X38" i="94"/>
  <c r="Y38" i="94"/>
  <c r="Z38" i="94"/>
  <c r="AB38" i="94"/>
  <c r="AC38" i="94"/>
  <c r="AD38" i="94"/>
  <c r="AE38" i="94"/>
  <c r="AF38" i="94"/>
  <c r="AG38" i="94"/>
  <c r="AH38" i="94"/>
  <c r="AI38" i="94"/>
  <c r="D6" i="93"/>
  <c r="D22" i="93" s="1"/>
  <c r="Q6" i="93"/>
  <c r="Q22" i="93" s="1"/>
  <c r="D7" i="93"/>
  <c r="C7" i="93" s="1"/>
  <c r="C23" i="93" s="1"/>
  <c r="Q7" i="93"/>
  <c r="C8" i="93"/>
  <c r="C24" i="93" s="1"/>
  <c r="D8" i="93"/>
  <c r="D24" i="93" s="1"/>
  <c r="Q8" i="93"/>
  <c r="D9" i="93"/>
  <c r="Q9" i="93"/>
  <c r="C9" i="93" s="1"/>
  <c r="C25" i="93" s="1"/>
  <c r="D10" i="93"/>
  <c r="C10" i="93" s="1"/>
  <c r="C28" i="93" s="1"/>
  <c r="Q10" i="93"/>
  <c r="Q28" i="93" s="1"/>
  <c r="D11" i="93"/>
  <c r="C11" i="93" s="1"/>
  <c r="C30" i="93" s="1"/>
  <c r="Q11" i="93"/>
  <c r="D12" i="93"/>
  <c r="Q12" i="93"/>
  <c r="C12" i="93" s="1"/>
  <c r="C31" i="93" s="1"/>
  <c r="D13" i="93"/>
  <c r="D32" i="93" s="1"/>
  <c r="Q13" i="93"/>
  <c r="D14" i="93"/>
  <c r="C14" i="93" s="1"/>
  <c r="C33" i="93" s="1"/>
  <c r="Q14" i="93"/>
  <c r="D15" i="93"/>
  <c r="C15" i="93" s="1"/>
  <c r="Q15" i="93"/>
  <c r="Q34" i="93" s="1"/>
  <c r="D16" i="93"/>
  <c r="C16" i="93" s="1"/>
  <c r="Q16" i="93"/>
  <c r="E17" i="93"/>
  <c r="E5" i="93" s="1"/>
  <c r="F17" i="93"/>
  <c r="F5" i="93" s="1"/>
  <c r="G17" i="93"/>
  <c r="G5" i="93" s="1"/>
  <c r="H17" i="93"/>
  <c r="H5" i="93" s="1"/>
  <c r="I17" i="93"/>
  <c r="I5" i="93" s="1"/>
  <c r="J17" i="93"/>
  <c r="J5" i="93" s="1"/>
  <c r="K17" i="93"/>
  <c r="K5" i="93" s="1"/>
  <c r="L17" i="93"/>
  <c r="L5" i="93" s="1"/>
  <c r="M17" i="93"/>
  <c r="M5" i="93" s="1"/>
  <c r="N17" i="93"/>
  <c r="N5" i="93" s="1"/>
  <c r="O17" i="93"/>
  <c r="O5" i="93" s="1"/>
  <c r="P17" i="93"/>
  <c r="P5" i="93" s="1"/>
  <c r="R17" i="93"/>
  <c r="R5" i="93" s="1"/>
  <c r="S17" i="93"/>
  <c r="S5" i="93" s="1"/>
  <c r="T17" i="93"/>
  <c r="T5" i="93" s="1"/>
  <c r="U17" i="93"/>
  <c r="U5" i="93" s="1"/>
  <c r="V17" i="93"/>
  <c r="V5" i="93" s="1"/>
  <c r="W17" i="93"/>
  <c r="W5" i="93" s="1"/>
  <c r="X17" i="93"/>
  <c r="X5" i="93" s="1"/>
  <c r="Y17" i="93"/>
  <c r="Y5" i="93" s="1"/>
  <c r="Z17" i="93"/>
  <c r="Z5" i="93" s="1"/>
  <c r="AA17" i="93"/>
  <c r="AA5" i="93" s="1"/>
  <c r="D18" i="93"/>
  <c r="D17" i="93" s="1"/>
  <c r="Q18" i="93"/>
  <c r="D19" i="93"/>
  <c r="D27" i="93" s="1"/>
  <c r="Q19" i="93"/>
  <c r="D20" i="93"/>
  <c r="Q20" i="93"/>
  <c r="Q29" i="93" s="1"/>
  <c r="D21" i="93"/>
  <c r="C21" i="93" s="1"/>
  <c r="C35" i="93" s="1"/>
  <c r="Q21" i="93"/>
  <c r="Q35" i="93" s="1"/>
  <c r="E22" i="93"/>
  <c r="F22" i="93"/>
  <c r="G22" i="93"/>
  <c r="H22" i="93"/>
  <c r="I22" i="93"/>
  <c r="J22" i="93"/>
  <c r="K22" i="93"/>
  <c r="L22" i="93"/>
  <c r="M22" i="93"/>
  <c r="N22" i="93"/>
  <c r="O22" i="93"/>
  <c r="P22" i="93"/>
  <c r="R22" i="93"/>
  <c r="S22" i="93"/>
  <c r="T22" i="93"/>
  <c r="U22" i="93"/>
  <c r="V22" i="93"/>
  <c r="W22" i="93"/>
  <c r="X22" i="93"/>
  <c r="Y22" i="93"/>
  <c r="Z22" i="93"/>
  <c r="AA22" i="93"/>
  <c r="D23" i="93"/>
  <c r="E23" i="93"/>
  <c r="F23" i="93"/>
  <c r="G23" i="93"/>
  <c r="H23" i="93"/>
  <c r="I23" i="93"/>
  <c r="J23" i="93"/>
  <c r="K23" i="93"/>
  <c r="L23" i="93"/>
  <c r="M23" i="93"/>
  <c r="N23" i="93"/>
  <c r="O23" i="93"/>
  <c r="P23" i="93"/>
  <c r="Q23" i="93"/>
  <c r="R23" i="93"/>
  <c r="S23" i="93"/>
  <c r="T23" i="93"/>
  <c r="U23" i="93"/>
  <c r="V23" i="93"/>
  <c r="W23" i="93"/>
  <c r="X23" i="93"/>
  <c r="Y23" i="93"/>
  <c r="Z23" i="93"/>
  <c r="AA23" i="93"/>
  <c r="E24" i="93"/>
  <c r="F24" i="93"/>
  <c r="G24" i="93"/>
  <c r="H24" i="93"/>
  <c r="I24" i="93"/>
  <c r="J24" i="93"/>
  <c r="K24" i="93"/>
  <c r="L24" i="93"/>
  <c r="M24" i="93"/>
  <c r="N24" i="93"/>
  <c r="O24" i="93"/>
  <c r="P24" i="93"/>
  <c r="Q24" i="93"/>
  <c r="R24" i="93"/>
  <c r="S24" i="93"/>
  <c r="T24" i="93"/>
  <c r="U24" i="93"/>
  <c r="V24" i="93"/>
  <c r="W24" i="93"/>
  <c r="X24" i="93"/>
  <c r="Y24" i="93"/>
  <c r="Z24" i="93"/>
  <c r="AA24" i="93"/>
  <c r="D25" i="93"/>
  <c r="E25" i="93"/>
  <c r="F25" i="93"/>
  <c r="G25" i="93"/>
  <c r="H25" i="93"/>
  <c r="I25" i="93"/>
  <c r="J25" i="93"/>
  <c r="K25" i="93"/>
  <c r="L25" i="93"/>
  <c r="M25" i="93"/>
  <c r="N25" i="93"/>
  <c r="O25" i="93"/>
  <c r="P25" i="93"/>
  <c r="Q25" i="93"/>
  <c r="R25" i="93"/>
  <c r="S25" i="93"/>
  <c r="T25" i="93"/>
  <c r="U25" i="93"/>
  <c r="V25" i="93"/>
  <c r="W25" i="93"/>
  <c r="X25" i="93"/>
  <c r="Y25" i="93"/>
  <c r="Z25" i="93"/>
  <c r="AA25" i="93"/>
  <c r="D26" i="93"/>
  <c r="E26" i="93"/>
  <c r="F26" i="93"/>
  <c r="G26" i="93"/>
  <c r="H26" i="93"/>
  <c r="I26" i="93"/>
  <c r="J26" i="93"/>
  <c r="K26" i="93"/>
  <c r="L26" i="93"/>
  <c r="M26" i="93"/>
  <c r="N26" i="93"/>
  <c r="O26" i="93"/>
  <c r="P26" i="93"/>
  <c r="R26" i="93"/>
  <c r="S26" i="93"/>
  <c r="T26" i="93"/>
  <c r="U26" i="93"/>
  <c r="V26" i="93"/>
  <c r="W26" i="93"/>
  <c r="X26" i="93"/>
  <c r="Y26" i="93"/>
  <c r="Z26" i="93"/>
  <c r="AA26" i="93"/>
  <c r="E27" i="93"/>
  <c r="F27" i="93"/>
  <c r="G27" i="93"/>
  <c r="H27" i="93"/>
  <c r="I27" i="93"/>
  <c r="J27" i="93"/>
  <c r="K27" i="93"/>
  <c r="L27" i="93"/>
  <c r="M27" i="93"/>
  <c r="N27" i="93"/>
  <c r="O27" i="93"/>
  <c r="P27" i="93"/>
  <c r="Q27" i="93"/>
  <c r="R27" i="93"/>
  <c r="S27" i="93"/>
  <c r="T27" i="93"/>
  <c r="U27" i="93"/>
  <c r="V27" i="93"/>
  <c r="W27" i="93"/>
  <c r="X27" i="93"/>
  <c r="Y27" i="93"/>
  <c r="Z27" i="93"/>
  <c r="AA27" i="93"/>
  <c r="D28" i="93"/>
  <c r="E28" i="93"/>
  <c r="F28" i="93"/>
  <c r="G28" i="93"/>
  <c r="H28" i="93"/>
  <c r="I28" i="93"/>
  <c r="J28" i="93"/>
  <c r="K28" i="93"/>
  <c r="L28" i="93"/>
  <c r="M28" i="93"/>
  <c r="N28" i="93"/>
  <c r="O28" i="93"/>
  <c r="P28" i="93"/>
  <c r="R28" i="93"/>
  <c r="S28" i="93"/>
  <c r="T28" i="93"/>
  <c r="U28" i="93"/>
  <c r="V28" i="93"/>
  <c r="W28" i="93"/>
  <c r="X28" i="93"/>
  <c r="Y28" i="93"/>
  <c r="Z28" i="93"/>
  <c r="AA28" i="93"/>
  <c r="D29" i="93"/>
  <c r="E29" i="93"/>
  <c r="F29" i="93"/>
  <c r="G29" i="93"/>
  <c r="H29" i="93"/>
  <c r="I29" i="93"/>
  <c r="J29" i="93"/>
  <c r="K29" i="93"/>
  <c r="L29" i="93"/>
  <c r="M29" i="93"/>
  <c r="N29" i="93"/>
  <c r="O29" i="93"/>
  <c r="P29" i="93"/>
  <c r="R29" i="93"/>
  <c r="S29" i="93"/>
  <c r="T29" i="93"/>
  <c r="U29" i="93"/>
  <c r="V29" i="93"/>
  <c r="W29" i="93"/>
  <c r="X29" i="93"/>
  <c r="Y29" i="93"/>
  <c r="Z29" i="93"/>
  <c r="AA29" i="93"/>
  <c r="D30" i="93"/>
  <c r="E30" i="93"/>
  <c r="F30" i="93"/>
  <c r="G30" i="93"/>
  <c r="H30" i="93"/>
  <c r="I30" i="93"/>
  <c r="J30" i="93"/>
  <c r="K30" i="93"/>
  <c r="L30" i="93"/>
  <c r="M30" i="93"/>
  <c r="N30" i="93"/>
  <c r="O30" i="93"/>
  <c r="P30" i="93"/>
  <c r="Q30" i="93"/>
  <c r="R30" i="93"/>
  <c r="S30" i="93"/>
  <c r="T30" i="93"/>
  <c r="U30" i="93"/>
  <c r="V30" i="93"/>
  <c r="W30" i="93"/>
  <c r="X30" i="93"/>
  <c r="Y30" i="93"/>
  <c r="Z30" i="93"/>
  <c r="AA30" i="93"/>
  <c r="D31" i="93"/>
  <c r="E31" i="93"/>
  <c r="F31" i="93"/>
  <c r="G31" i="93"/>
  <c r="H31" i="93"/>
  <c r="I31" i="93"/>
  <c r="J31" i="93"/>
  <c r="K31" i="93"/>
  <c r="L31" i="93"/>
  <c r="M31" i="93"/>
  <c r="N31" i="93"/>
  <c r="O31" i="93"/>
  <c r="P31" i="93"/>
  <c r="Q31" i="93"/>
  <c r="R31" i="93"/>
  <c r="S31" i="93"/>
  <c r="T31" i="93"/>
  <c r="U31" i="93"/>
  <c r="V31" i="93"/>
  <c r="W31" i="93"/>
  <c r="X31" i="93"/>
  <c r="Y31" i="93"/>
  <c r="Z31" i="93"/>
  <c r="AA31" i="93"/>
  <c r="E32" i="93"/>
  <c r="F32" i="93"/>
  <c r="G32" i="93"/>
  <c r="H32" i="93"/>
  <c r="I32" i="93"/>
  <c r="J32" i="93"/>
  <c r="K32" i="93"/>
  <c r="L32" i="93"/>
  <c r="M32" i="93"/>
  <c r="N32" i="93"/>
  <c r="O32" i="93"/>
  <c r="P32" i="93"/>
  <c r="Q32" i="93"/>
  <c r="R32" i="93"/>
  <c r="S32" i="93"/>
  <c r="T32" i="93"/>
  <c r="U32" i="93"/>
  <c r="V32" i="93"/>
  <c r="W32" i="93"/>
  <c r="X32" i="93"/>
  <c r="Y32" i="93"/>
  <c r="Z32" i="93"/>
  <c r="AA32" i="93"/>
  <c r="E33" i="93"/>
  <c r="F33" i="93"/>
  <c r="G33" i="93"/>
  <c r="H33" i="93"/>
  <c r="I33" i="93"/>
  <c r="J33" i="93"/>
  <c r="K33" i="93"/>
  <c r="L33" i="93"/>
  <c r="M33" i="93"/>
  <c r="N33" i="93"/>
  <c r="O33" i="93"/>
  <c r="P33" i="93"/>
  <c r="Q33" i="93"/>
  <c r="R33" i="93"/>
  <c r="S33" i="93"/>
  <c r="T33" i="93"/>
  <c r="U33" i="93"/>
  <c r="V33" i="93"/>
  <c r="W33" i="93"/>
  <c r="X33" i="93"/>
  <c r="Y33" i="93"/>
  <c r="Z33" i="93"/>
  <c r="AA33" i="93"/>
  <c r="E34" i="93"/>
  <c r="F34" i="93"/>
  <c r="G34" i="93"/>
  <c r="H34" i="93"/>
  <c r="I34" i="93"/>
  <c r="J34" i="93"/>
  <c r="K34" i="93"/>
  <c r="L34" i="93"/>
  <c r="M34" i="93"/>
  <c r="N34" i="93"/>
  <c r="O34" i="93"/>
  <c r="P34" i="93"/>
  <c r="R34" i="93"/>
  <c r="S34" i="93"/>
  <c r="T34" i="93"/>
  <c r="U34" i="93"/>
  <c r="V34" i="93"/>
  <c r="W34" i="93"/>
  <c r="X34" i="93"/>
  <c r="Y34" i="93"/>
  <c r="Z34" i="93"/>
  <c r="AA34" i="93"/>
  <c r="D35" i="93"/>
  <c r="E35" i="93"/>
  <c r="F35" i="93"/>
  <c r="G35" i="93"/>
  <c r="H35" i="93"/>
  <c r="I35" i="93"/>
  <c r="J35" i="93"/>
  <c r="K35" i="93"/>
  <c r="L35" i="93"/>
  <c r="M35" i="93"/>
  <c r="N35" i="93"/>
  <c r="O35" i="93"/>
  <c r="P35" i="93"/>
  <c r="R35" i="93"/>
  <c r="S35" i="93"/>
  <c r="T35" i="93"/>
  <c r="U35" i="93"/>
  <c r="V35" i="93"/>
  <c r="W35" i="93"/>
  <c r="X35" i="93"/>
  <c r="Y35" i="93"/>
  <c r="Z35" i="93"/>
  <c r="AA35" i="93"/>
  <c r="P8" i="92"/>
  <c r="X8" i="92"/>
  <c r="Z8" i="92"/>
  <c r="AF8" i="92"/>
  <c r="AH8" i="92"/>
  <c r="I9" i="92"/>
  <c r="F9" i="92" s="1"/>
  <c r="L9" i="92"/>
  <c r="M9" i="92"/>
  <c r="J9" i="92" s="1"/>
  <c r="S9" i="92"/>
  <c r="T9" i="92"/>
  <c r="T8" i="92" s="1"/>
  <c r="AA9" i="92"/>
  <c r="AB9" i="92"/>
  <c r="AC9" i="92"/>
  <c r="K10" i="92"/>
  <c r="L10" i="92"/>
  <c r="I10" i="92" s="1"/>
  <c r="M10" i="92"/>
  <c r="S10" i="92"/>
  <c r="T10" i="92"/>
  <c r="J10" i="92" s="1"/>
  <c r="AB10" i="92"/>
  <c r="AA10" i="92" s="1"/>
  <c r="AA26" i="92" s="1"/>
  <c r="AC10" i="92"/>
  <c r="L11" i="92"/>
  <c r="M11" i="92"/>
  <c r="J11" i="92" s="1"/>
  <c r="S11" i="92"/>
  <c r="I11" i="92" s="1"/>
  <c r="T11" i="92"/>
  <c r="AB11" i="92"/>
  <c r="AA11" i="92" s="1"/>
  <c r="AA27" i="92" s="1"/>
  <c r="AC11" i="92"/>
  <c r="L12" i="92"/>
  <c r="I12" i="92" s="1"/>
  <c r="M12" i="92"/>
  <c r="J12" i="92" s="1"/>
  <c r="R12" i="92"/>
  <c r="R28" i="92" s="1"/>
  <c r="S12" i="92"/>
  <c r="T12" i="92"/>
  <c r="AA12" i="92"/>
  <c r="AB12" i="92"/>
  <c r="AC12" i="92"/>
  <c r="L13" i="92"/>
  <c r="I13" i="92" s="1"/>
  <c r="M13" i="92"/>
  <c r="M31" i="92" s="1"/>
  <c r="S13" i="92"/>
  <c r="R13" i="92" s="1"/>
  <c r="R31" i="92" s="1"/>
  <c r="T13" i="92"/>
  <c r="AB13" i="92"/>
  <c r="AC13" i="92"/>
  <c r="AA13" i="92" s="1"/>
  <c r="AA31" i="92" s="1"/>
  <c r="J14" i="92"/>
  <c r="G14" i="92" s="1"/>
  <c r="L14" i="92"/>
  <c r="L33" i="92" s="1"/>
  <c r="M14" i="92"/>
  <c r="R14" i="92"/>
  <c r="S14" i="92"/>
  <c r="T14" i="92"/>
  <c r="AB14" i="92"/>
  <c r="AA14" i="92" s="1"/>
  <c r="AA33" i="92" s="1"/>
  <c r="AC14" i="92"/>
  <c r="I15" i="92"/>
  <c r="F15" i="92" s="1"/>
  <c r="K15" i="92"/>
  <c r="K34" i="92" s="1"/>
  <c r="L15" i="92"/>
  <c r="M15" i="92"/>
  <c r="J15" i="92" s="1"/>
  <c r="R15" i="92"/>
  <c r="S15" i="92"/>
  <c r="T15" i="92"/>
  <c r="AB15" i="92"/>
  <c r="AC15" i="92"/>
  <c r="AC34" i="92" s="1"/>
  <c r="J16" i="92"/>
  <c r="J35" i="92" s="1"/>
  <c r="L16" i="92"/>
  <c r="K16" i="92" s="1"/>
  <c r="K35" i="92" s="1"/>
  <c r="M16" i="92"/>
  <c r="S16" i="92"/>
  <c r="T16" i="92"/>
  <c r="R16" i="92" s="1"/>
  <c r="R35" i="92" s="1"/>
  <c r="AB16" i="92"/>
  <c r="AB35" i="92" s="1"/>
  <c r="AC16" i="92"/>
  <c r="I17" i="92"/>
  <c r="I36" i="92" s="1"/>
  <c r="K17" i="92"/>
  <c r="L17" i="92"/>
  <c r="M17" i="92"/>
  <c r="J17" i="92" s="1"/>
  <c r="S17" i="92"/>
  <c r="R17" i="92" s="1"/>
  <c r="R36" i="92" s="1"/>
  <c r="T17" i="92"/>
  <c r="AA17" i="92"/>
  <c r="AA36" i="92" s="1"/>
  <c r="AB17" i="92"/>
  <c r="AC17" i="92"/>
  <c r="K18" i="92"/>
  <c r="L18" i="92"/>
  <c r="I18" i="92" s="1"/>
  <c r="M18" i="92"/>
  <c r="S18" i="92"/>
  <c r="T18" i="92"/>
  <c r="J18" i="92" s="1"/>
  <c r="AB18" i="92"/>
  <c r="AA18" i="92" s="1"/>
  <c r="AA37" i="92" s="1"/>
  <c r="AC18" i="92"/>
  <c r="L19" i="92"/>
  <c r="M19" i="92"/>
  <c r="J19" i="92" s="1"/>
  <c r="G19" i="92" s="1"/>
  <c r="E19" i="92" s="1"/>
  <c r="S19" i="92"/>
  <c r="I19" i="92" s="1"/>
  <c r="T19" i="92"/>
  <c r="AA19" i="92"/>
  <c r="AB19" i="92"/>
  <c r="AC19" i="92"/>
  <c r="N20" i="92"/>
  <c r="N8" i="92" s="1"/>
  <c r="O20" i="92"/>
  <c r="O8" i="92" s="1"/>
  <c r="P20" i="92"/>
  <c r="Q20" i="92"/>
  <c r="Q8" i="92" s="1"/>
  <c r="T20" i="92"/>
  <c r="U20" i="92"/>
  <c r="U8" i="92" s="1"/>
  <c r="V20" i="92"/>
  <c r="V8" i="92" s="1"/>
  <c r="W20" i="92"/>
  <c r="W8" i="92" s="1"/>
  <c r="X20" i="92"/>
  <c r="Y20" i="92"/>
  <c r="Y8" i="92" s="1"/>
  <c r="Z20" i="92"/>
  <c r="AD20" i="92"/>
  <c r="AD8" i="92" s="1"/>
  <c r="AE20" i="92"/>
  <c r="AE8" i="92" s="1"/>
  <c r="AF20" i="92"/>
  <c r="AG20" i="92"/>
  <c r="AG8" i="92" s="1"/>
  <c r="AH20" i="92"/>
  <c r="AI20" i="92"/>
  <c r="AI8" i="92" s="1"/>
  <c r="L21" i="92"/>
  <c r="I21" i="92" s="1"/>
  <c r="M21" i="92"/>
  <c r="J21" i="92" s="1"/>
  <c r="S21" i="92"/>
  <c r="R21" i="92" s="1"/>
  <c r="T21" i="92"/>
  <c r="AB21" i="92"/>
  <c r="AC21" i="92"/>
  <c r="AA21" i="92" s="1"/>
  <c r="J22" i="92"/>
  <c r="G22" i="92" s="1"/>
  <c r="L22" i="92"/>
  <c r="I22" i="92" s="1"/>
  <c r="M22" i="92"/>
  <c r="R22" i="92"/>
  <c r="S22" i="92"/>
  <c r="T22" i="92"/>
  <c r="AB22" i="92"/>
  <c r="AA22" i="92" s="1"/>
  <c r="AA30" i="92" s="1"/>
  <c r="AC22" i="92"/>
  <c r="I23" i="92"/>
  <c r="F23" i="92" s="1"/>
  <c r="K23" i="92"/>
  <c r="K32" i="92" s="1"/>
  <c r="L23" i="92"/>
  <c r="M23" i="92"/>
  <c r="J23" i="92" s="1"/>
  <c r="S23" i="92"/>
  <c r="R23" i="92" s="1"/>
  <c r="R32" i="92" s="1"/>
  <c r="T23" i="92"/>
  <c r="AB23" i="92"/>
  <c r="AC23" i="92"/>
  <c r="AC32" i="92" s="1"/>
  <c r="J24" i="92"/>
  <c r="G24" i="92" s="1"/>
  <c r="L24" i="92"/>
  <c r="K24" i="92" s="1"/>
  <c r="K38" i="92" s="1"/>
  <c r="M24" i="92"/>
  <c r="S24" i="92"/>
  <c r="T24" i="92"/>
  <c r="R24" i="92" s="1"/>
  <c r="R38" i="92" s="1"/>
  <c r="AB24" i="92"/>
  <c r="AA24" i="92" s="1"/>
  <c r="AA38" i="92" s="1"/>
  <c r="AC24" i="92"/>
  <c r="I25" i="92"/>
  <c r="L25" i="92"/>
  <c r="M25" i="92"/>
  <c r="N25" i="92"/>
  <c r="O25" i="92"/>
  <c r="P25" i="92"/>
  <c r="Q25" i="92"/>
  <c r="T25" i="92"/>
  <c r="U25" i="92"/>
  <c r="V25" i="92"/>
  <c r="W25" i="92"/>
  <c r="X25" i="92"/>
  <c r="Y25" i="92"/>
  <c r="Z25" i="92"/>
  <c r="AB25" i="92"/>
  <c r="AC25" i="92"/>
  <c r="AD25" i="92"/>
  <c r="AE25" i="92"/>
  <c r="AF25" i="92"/>
  <c r="AG25" i="92"/>
  <c r="AH25" i="92"/>
  <c r="AI25" i="92"/>
  <c r="K26" i="92"/>
  <c r="L26" i="92"/>
  <c r="M26" i="92"/>
  <c r="N26" i="92"/>
  <c r="O26" i="92"/>
  <c r="P26" i="92"/>
  <c r="Q26" i="92"/>
  <c r="S26" i="92"/>
  <c r="U26" i="92"/>
  <c r="V26" i="92"/>
  <c r="W26" i="92"/>
  <c r="X26" i="92"/>
  <c r="Y26" i="92"/>
  <c r="Z26" i="92"/>
  <c r="AB26" i="92"/>
  <c r="AC26" i="92"/>
  <c r="AD26" i="92"/>
  <c r="AE26" i="92"/>
  <c r="AF26" i="92"/>
  <c r="AG26" i="92"/>
  <c r="AH26" i="92"/>
  <c r="AI26" i="92"/>
  <c r="L27" i="92"/>
  <c r="M27" i="92"/>
  <c r="N27" i="92"/>
  <c r="O27" i="92"/>
  <c r="P27" i="92"/>
  <c r="Q27" i="92"/>
  <c r="T27" i="92"/>
  <c r="U27" i="92"/>
  <c r="V27" i="92"/>
  <c r="W27" i="92"/>
  <c r="X27" i="92"/>
  <c r="Y27" i="92"/>
  <c r="Z27" i="92"/>
  <c r="AB27" i="92"/>
  <c r="AC27" i="92"/>
  <c r="AD27" i="92"/>
  <c r="AE27" i="92"/>
  <c r="AF27" i="92"/>
  <c r="AG27" i="92"/>
  <c r="AH27" i="92"/>
  <c r="AI27" i="92"/>
  <c r="L28" i="92"/>
  <c r="M28" i="92"/>
  <c r="N28" i="92"/>
  <c r="O28" i="92"/>
  <c r="P28" i="92"/>
  <c r="Q28" i="92"/>
  <c r="S28" i="92"/>
  <c r="T28" i="92"/>
  <c r="U28" i="92"/>
  <c r="V28" i="92"/>
  <c r="W28" i="92"/>
  <c r="X28" i="92"/>
  <c r="Y28" i="92"/>
  <c r="Z28" i="92"/>
  <c r="AA28" i="92"/>
  <c r="AB28" i="92"/>
  <c r="AC28" i="92"/>
  <c r="AD28" i="92"/>
  <c r="AE28" i="92"/>
  <c r="AF28" i="92"/>
  <c r="AG28" i="92"/>
  <c r="AH28" i="92"/>
  <c r="AI28" i="92"/>
  <c r="L29" i="92"/>
  <c r="M29" i="92"/>
  <c r="N29" i="92"/>
  <c r="O29" i="92"/>
  <c r="P29" i="92"/>
  <c r="Q29" i="92"/>
  <c r="S29" i="92"/>
  <c r="T29" i="92"/>
  <c r="U29" i="92"/>
  <c r="V29" i="92"/>
  <c r="W29" i="92"/>
  <c r="X29" i="92"/>
  <c r="Y29" i="92"/>
  <c r="Z29" i="92"/>
  <c r="AB29" i="92"/>
  <c r="AC29" i="92"/>
  <c r="AD29" i="92"/>
  <c r="AE29" i="92"/>
  <c r="AF29" i="92"/>
  <c r="AG29" i="92"/>
  <c r="AH29" i="92"/>
  <c r="AI29" i="92"/>
  <c r="J30" i="92"/>
  <c r="L30" i="92"/>
  <c r="M30" i="92"/>
  <c r="N30" i="92"/>
  <c r="O30" i="92"/>
  <c r="P30" i="92"/>
  <c r="Q30" i="92"/>
  <c r="R30" i="92"/>
  <c r="S30" i="92"/>
  <c r="T30" i="92"/>
  <c r="U30" i="92"/>
  <c r="V30" i="92"/>
  <c r="W30" i="92"/>
  <c r="X30" i="92"/>
  <c r="Y30" i="92"/>
  <c r="Z30" i="92"/>
  <c r="AB30" i="92"/>
  <c r="AC30" i="92"/>
  <c r="AD30" i="92"/>
  <c r="AE30" i="92"/>
  <c r="AF30" i="92"/>
  <c r="AG30" i="92"/>
  <c r="AH30" i="92"/>
  <c r="AI30" i="92"/>
  <c r="L31" i="92"/>
  <c r="N31" i="92"/>
  <c r="O31" i="92"/>
  <c r="P31" i="92"/>
  <c r="Q31" i="92"/>
  <c r="S31" i="92"/>
  <c r="T31" i="92"/>
  <c r="U31" i="92"/>
  <c r="V31" i="92"/>
  <c r="W31" i="92"/>
  <c r="X31" i="92"/>
  <c r="Y31" i="92"/>
  <c r="Z31" i="92"/>
  <c r="AB31" i="92"/>
  <c r="AC31" i="92"/>
  <c r="AD31" i="92"/>
  <c r="AE31" i="92"/>
  <c r="AF31" i="92"/>
  <c r="AG31" i="92"/>
  <c r="AH31" i="92"/>
  <c r="AI31" i="92"/>
  <c r="I32" i="92"/>
  <c r="L32" i="92"/>
  <c r="M32" i="92"/>
  <c r="N32" i="92"/>
  <c r="O32" i="92"/>
  <c r="P32" i="92"/>
  <c r="Q32" i="92"/>
  <c r="S32" i="92"/>
  <c r="T32" i="92"/>
  <c r="U32" i="92"/>
  <c r="V32" i="92"/>
  <c r="W32" i="92"/>
  <c r="X32" i="92"/>
  <c r="Y32" i="92"/>
  <c r="Z32" i="92"/>
  <c r="AB32" i="92"/>
  <c r="AD32" i="92"/>
  <c r="AE32" i="92"/>
  <c r="AF32" i="92"/>
  <c r="AG32" i="92"/>
  <c r="AH32" i="92"/>
  <c r="AI32" i="92"/>
  <c r="J33" i="92"/>
  <c r="M33" i="92"/>
  <c r="N33" i="92"/>
  <c r="O33" i="92"/>
  <c r="P33" i="92"/>
  <c r="Q33" i="92"/>
  <c r="R33" i="92"/>
  <c r="S33" i="92"/>
  <c r="T33" i="92"/>
  <c r="U33" i="92"/>
  <c r="V33" i="92"/>
  <c r="W33" i="92"/>
  <c r="X33" i="92"/>
  <c r="Y33" i="92"/>
  <c r="Z33" i="92"/>
  <c r="AB33" i="92"/>
  <c r="AC33" i="92"/>
  <c r="AD33" i="92"/>
  <c r="AE33" i="92"/>
  <c r="AF33" i="92"/>
  <c r="AG33" i="92"/>
  <c r="AH33" i="92"/>
  <c r="AI33" i="92"/>
  <c r="I34" i="92"/>
  <c r="L34" i="92"/>
  <c r="M34" i="92"/>
  <c r="N34" i="92"/>
  <c r="O34" i="92"/>
  <c r="P34" i="92"/>
  <c r="Q34" i="92"/>
  <c r="R34" i="92"/>
  <c r="S34" i="92"/>
  <c r="T34" i="92"/>
  <c r="U34" i="92"/>
  <c r="V34" i="92"/>
  <c r="W34" i="92"/>
  <c r="X34" i="92"/>
  <c r="Y34" i="92"/>
  <c r="Z34" i="92"/>
  <c r="AB34" i="92"/>
  <c r="AD34" i="92"/>
  <c r="AE34" i="92"/>
  <c r="AF34" i="92"/>
  <c r="AG34" i="92"/>
  <c r="AH34" i="92"/>
  <c r="AI34" i="92"/>
  <c r="L35" i="92"/>
  <c r="M35" i="92"/>
  <c r="N35" i="92"/>
  <c r="O35" i="92"/>
  <c r="P35" i="92"/>
  <c r="Q35" i="92"/>
  <c r="S35" i="92"/>
  <c r="T35" i="92"/>
  <c r="U35" i="92"/>
  <c r="V35" i="92"/>
  <c r="W35" i="92"/>
  <c r="X35" i="92"/>
  <c r="Y35" i="92"/>
  <c r="Z35" i="92"/>
  <c r="AC35" i="92"/>
  <c r="AD35" i="92"/>
  <c r="AE35" i="92"/>
  <c r="AF35" i="92"/>
  <c r="AG35" i="92"/>
  <c r="AH35" i="92"/>
  <c r="AI35" i="92"/>
  <c r="K36" i="92"/>
  <c r="L36" i="92"/>
  <c r="M36" i="92"/>
  <c r="N36" i="92"/>
  <c r="O36" i="92"/>
  <c r="P36" i="92"/>
  <c r="Q36" i="92"/>
  <c r="S36" i="92"/>
  <c r="T36" i="92"/>
  <c r="U36" i="92"/>
  <c r="V36" i="92"/>
  <c r="W36" i="92"/>
  <c r="X36" i="92"/>
  <c r="Y36" i="92"/>
  <c r="Z36" i="92"/>
  <c r="AB36" i="92"/>
  <c r="AC36" i="92"/>
  <c r="AD36" i="92"/>
  <c r="AE36" i="92"/>
  <c r="AF36" i="92"/>
  <c r="AG36" i="92"/>
  <c r="AH36" i="92"/>
  <c r="AI36" i="92"/>
  <c r="L37" i="92"/>
  <c r="M37" i="92"/>
  <c r="N37" i="92"/>
  <c r="O37" i="92"/>
  <c r="P37" i="92"/>
  <c r="Q37" i="92"/>
  <c r="U37" i="92"/>
  <c r="V37" i="92"/>
  <c r="W37" i="92"/>
  <c r="X37" i="92"/>
  <c r="Y37" i="92"/>
  <c r="Z37" i="92"/>
  <c r="AB37" i="92"/>
  <c r="AC37" i="92"/>
  <c r="AD37" i="92"/>
  <c r="AE37" i="92"/>
  <c r="AF37" i="92"/>
  <c r="AG37" i="92"/>
  <c r="AH37" i="92"/>
  <c r="AI37" i="92"/>
  <c r="L38" i="92"/>
  <c r="M38" i="92"/>
  <c r="N38" i="92"/>
  <c r="O38" i="92"/>
  <c r="P38" i="92"/>
  <c r="Q38" i="92"/>
  <c r="S38" i="92"/>
  <c r="T38" i="92"/>
  <c r="U38" i="92"/>
  <c r="V38" i="92"/>
  <c r="W38" i="92"/>
  <c r="X38" i="92"/>
  <c r="Y38" i="92"/>
  <c r="Z38" i="92"/>
  <c r="AB38" i="92"/>
  <c r="AC38" i="92"/>
  <c r="AD38" i="92"/>
  <c r="AE38" i="92"/>
  <c r="AF38" i="92"/>
  <c r="AG38" i="92"/>
  <c r="AH38" i="92"/>
  <c r="AI38" i="92"/>
  <c r="I14" i="91"/>
  <c r="J14" i="91"/>
  <c r="L14" i="91"/>
  <c r="M14" i="91"/>
  <c r="N14" i="91"/>
  <c r="O14" i="91"/>
  <c r="Q14" i="91"/>
  <c r="R14" i="91"/>
  <c r="S14" i="91"/>
  <c r="H15" i="91"/>
  <c r="K15" i="91"/>
  <c r="P15" i="91"/>
  <c r="H16" i="91"/>
  <c r="K16" i="91"/>
  <c r="P16" i="91"/>
  <c r="H17" i="91"/>
  <c r="K17" i="91"/>
  <c r="K14" i="91" s="1"/>
  <c r="P17" i="91"/>
  <c r="H18" i="91"/>
  <c r="K18" i="91"/>
  <c r="P18" i="91"/>
  <c r="H19" i="91"/>
  <c r="K19" i="91"/>
  <c r="P19" i="91"/>
  <c r="P131" i="91" s="1"/>
  <c r="H20" i="91"/>
  <c r="K20" i="91"/>
  <c r="P20" i="91"/>
  <c r="P132" i="91" s="1"/>
  <c r="I21" i="91"/>
  <c r="J21" i="91"/>
  <c r="L21" i="91"/>
  <c r="M21" i="91"/>
  <c r="N21" i="91"/>
  <c r="O21" i="91"/>
  <c r="Q21" i="91"/>
  <c r="R21" i="91"/>
  <c r="S21" i="91"/>
  <c r="H22" i="91"/>
  <c r="K22" i="91"/>
  <c r="P22" i="91"/>
  <c r="P21" i="91" s="1"/>
  <c r="P133" i="91" s="1"/>
  <c r="G23" i="91"/>
  <c r="F23" i="91" s="1"/>
  <c r="E23" i="91" s="1"/>
  <c r="E135" i="91" s="1"/>
  <c r="H23" i="91"/>
  <c r="K23" i="91"/>
  <c r="K135" i="91" s="1"/>
  <c r="P23" i="91"/>
  <c r="H24" i="91"/>
  <c r="K24" i="91"/>
  <c r="G24" i="91" s="1"/>
  <c r="P24" i="91"/>
  <c r="H25" i="91"/>
  <c r="K25" i="91"/>
  <c r="G25" i="91" s="1"/>
  <c r="P25" i="91"/>
  <c r="H26" i="91"/>
  <c r="K26" i="91"/>
  <c r="P26" i="91"/>
  <c r="P138" i="91" s="1"/>
  <c r="H27" i="91"/>
  <c r="K27" i="91"/>
  <c r="G27" i="91" s="1"/>
  <c r="P27" i="91"/>
  <c r="I28" i="91"/>
  <c r="J28" i="91"/>
  <c r="L28" i="91"/>
  <c r="M28" i="91"/>
  <c r="N28" i="91"/>
  <c r="O28" i="91"/>
  <c r="Q28" i="91"/>
  <c r="Q12" i="91" s="1" a="1"/>
  <c r="Q12" i="91" s="1"/>
  <c r="R28" i="91"/>
  <c r="S28" i="91"/>
  <c r="H29" i="91"/>
  <c r="K29" i="91"/>
  <c r="P29" i="91"/>
  <c r="H30" i="91"/>
  <c r="K30" i="91"/>
  <c r="K142" i="91" s="1"/>
  <c r="P30" i="91"/>
  <c r="H31" i="91"/>
  <c r="G31" i="91" s="1"/>
  <c r="K31" i="91"/>
  <c r="P31" i="91"/>
  <c r="H32" i="91"/>
  <c r="G32" i="91" s="1"/>
  <c r="F32" i="91" s="1"/>
  <c r="K32" i="91"/>
  <c r="P32" i="91"/>
  <c r="H33" i="91"/>
  <c r="G33" i="91" s="1"/>
  <c r="G145" i="91" s="1"/>
  <c r="K33" i="91"/>
  <c r="P33" i="91"/>
  <c r="F33" i="91" s="1"/>
  <c r="H34" i="91"/>
  <c r="K34" i="91"/>
  <c r="G34" i="91" s="1"/>
  <c r="P34" i="91"/>
  <c r="I35" i="91"/>
  <c r="J35" i="91"/>
  <c r="J12" i="91" s="1" a="1"/>
  <c r="J12" i="91" s="1"/>
  <c r="L35" i="91"/>
  <c r="M35" i="91"/>
  <c r="N35" i="91"/>
  <c r="N147" i="91" s="1"/>
  <c r="O35" i="91"/>
  <c r="Q35" i="91"/>
  <c r="R35" i="91"/>
  <c r="R13" i="91" s="1" a="1"/>
  <c r="R13" i="91" s="1"/>
  <c r="S35" i="91"/>
  <c r="G36" i="91"/>
  <c r="H36" i="91"/>
  <c r="K36" i="91"/>
  <c r="P36" i="91"/>
  <c r="G37" i="91"/>
  <c r="F37" i="91" s="1"/>
  <c r="E37" i="91" s="1"/>
  <c r="E149" i="91" s="1"/>
  <c r="H37" i="91"/>
  <c r="K37" i="91"/>
  <c r="K149" i="91" s="1"/>
  <c r="P37" i="91"/>
  <c r="E38" i="91"/>
  <c r="G38" i="91"/>
  <c r="F38" i="91" s="1"/>
  <c r="H38" i="91"/>
  <c r="K38" i="91"/>
  <c r="P38" i="91"/>
  <c r="H39" i="91"/>
  <c r="G39" i="91" s="1"/>
  <c r="K39" i="91"/>
  <c r="P39" i="91"/>
  <c r="P151" i="91" s="1"/>
  <c r="G40" i="91"/>
  <c r="H40" i="91"/>
  <c r="K40" i="91"/>
  <c r="P40" i="91"/>
  <c r="F40" i="91" s="1"/>
  <c r="H41" i="91"/>
  <c r="G41" i="91" s="1"/>
  <c r="G153" i="91" s="1"/>
  <c r="K41" i="91"/>
  <c r="P41" i="91"/>
  <c r="I42" i="91"/>
  <c r="J42" i="91"/>
  <c r="L42" i="91"/>
  <c r="M42" i="91"/>
  <c r="N42" i="91"/>
  <c r="N168" i="91" s="1"/>
  <c r="O42" i="91"/>
  <c r="Q42" i="91"/>
  <c r="R42" i="91"/>
  <c r="S42" i="91"/>
  <c r="H43" i="91"/>
  <c r="G43" i="91" s="1"/>
  <c r="K43" i="91"/>
  <c r="P43" i="91"/>
  <c r="P42" i="91" s="1"/>
  <c r="P168" i="91" s="1"/>
  <c r="H44" i="91"/>
  <c r="K44" i="91"/>
  <c r="K42" i="91" s="1"/>
  <c r="P44" i="91"/>
  <c r="G45" i="91"/>
  <c r="F45" i="91" s="1"/>
  <c r="E45" i="91" s="1"/>
  <c r="E171" i="91" s="1"/>
  <c r="H45" i="91"/>
  <c r="K45" i="91"/>
  <c r="P45" i="91"/>
  <c r="G46" i="91"/>
  <c r="F46" i="91" s="1"/>
  <c r="E46" i="91" s="1"/>
  <c r="E172" i="91" s="1"/>
  <c r="H46" i="91"/>
  <c r="K46" i="91"/>
  <c r="P46" i="91"/>
  <c r="F47" i="91"/>
  <c r="E47" i="91" s="1"/>
  <c r="H47" i="91"/>
  <c r="G47" i="91" s="1"/>
  <c r="K47" i="91"/>
  <c r="P47" i="91"/>
  <c r="H48" i="91"/>
  <c r="K48" i="91"/>
  <c r="P48" i="91"/>
  <c r="I49" i="91"/>
  <c r="J49" i="91"/>
  <c r="L49" i="91"/>
  <c r="M49" i="91"/>
  <c r="M11" i="91" s="1" a="1"/>
  <c r="M11" i="91" s="1"/>
  <c r="N49" i="91"/>
  <c r="O49" i="91"/>
  <c r="Q49" i="91"/>
  <c r="R49" i="91"/>
  <c r="S49" i="91"/>
  <c r="H50" i="91"/>
  <c r="K50" i="91"/>
  <c r="P50" i="91"/>
  <c r="F51" i="91"/>
  <c r="E51" i="91" s="1"/>
  <c r="E184" i="91" s="1"/>
  <c r="H51" i="91"/>
  <c r="G51" i="91" s="1"/>
  <c r="K51" i="91"/>
  <c r="P51" i="91"/>
  <c r="P49" i="91" s="1"/>
  <c r="G52" i="91"/>
  <c r="F52" i="91" s="1"/>
  <c r="E52" i="91" s="1"/>
  <c r="H52" i="91"/>
  <c r="K52" i="91"/>
  <c r="P52" i="91"/>
  <c r="E53" i="91"/>
  <c r="G53" i="91"/>
  <c r="F53" i="91" s="1"/>
  <c r="H53" i="91"/>
  <c r="K53" i="91"/>
  <c r="P53" i="91"/>
  <c r="H54" i="91"/>
  <c r="K54" i="91"/>
  <c r="K49" i="91" s="1"/>
  <c r="K182" i="91" s="1"/>
  <c r="P54" i="91"/>
  <c r="H55" i="91"/>
  <c r="K55" i="91"/>
  <c r="G55" i="91" s="1"/>
  <c r="P55" i="91"/>
  <c r="I56" i="91"/>
  <c r="J56" i="91"/>
  <c r="L56" i="91"/>
  <c r="M56" i="91"/>
  <c r="N56" i="91"/>
  <c r="O56" i="91"/>
  <c r="Q56" i="91"/>
  <c r="R56" i="91"/>
  <c r="S56" i="91"/>
  <c r="H57" i="91"/>
  <c r="G57" i="91" s="1"/>
  <c r="K57" i="91"/>
  <c r="P57" i="91"/>
  <c r="P56" i="91" s="1"/>
  <c r="P189" i="91" s="1"/>
  <c r="H58" i="91"/>
  <c r="G58" i="91" s="1"/>
  <c r="F58" i="91" s="1"/>
  <c r="K58" i="91"/>
  <c r="P58" i="91"/>
  <c r="H59" i="91"/>
  <c r="G59" i="91" s="1"/>
  <c r="F59" i="91" s="1"/>
  <c r="K59" i="91"/>
  <c r="K56" i="91" s="1"/>
  <c r="P59" i="91"/>
  <c r="G60" i="91"/>
  <c r="F60" i="91" s="1"/>
  <c r="E60" i="91" s="1"/>
  <c r="H60" i="91"/>
  <c r="K60" i="91"/>
  <c r="P60" i="91"/>
  <c r="H61" i="91"/>
  <c r="G61" i="91" s="1"/>
  <c r="F61" i="91" s="1"/>
  <c r="E61" i="91" s="1"/>
  <c r="E194" i="91" s="1"/>
  <c r="K61" i="91"/>
  <c r="P61" i="91"/>
  <c r="H62" i="91"/>
  <c r="G62" i="91" s="1"/>
  <c r="F62" i="91" s="1"/>
  <c r="K62" i="91"/>
  <c r="P62" i="91"/>
  <c r="H63" i="91"/>
  <c r="I63" i="91"/>
  <c r="J63" i="91"/>
  <c r="L63" i="91"/>
  <c r="M63" i="91"/>
  <c r="N63" i="91"/>
  <c r="O63" i="91"/>
  <c r="Q63" i="91"/>
  <c r="R63" i="91"/>
  <c r="S63" i="91"/>
  <c r="F64" i="91"/>
  <c r="E64" i="91" s="1"/>
  <c r="H64" i="91"/>
  <c r="G64" i="91" s="1"/>
  <c r="K64" i="91"/>
  <c r="P64" i="91"/>
  <c r="H65" i="91"/>
  <c r="K65" i="91"/>
  <c r="G65" i="91" s="1"/>
  <c r="P65" i="91"/>
  <c r="E66" i="91"/>
  <c r="G66" i="91"/>
  <c r="F66" i="91" s="1"/>
  <c r="H66" i="91"/>
  <c r="K66" i="91"/>
  <c r="P66" i="91"/>
  <c r="G67" i="91"/>
  <c r="F67" i="91" s="1"/>
  <c r="E67" i="91" s="1"/>
  <c r="E200" i="91" s="1"/>
  <c r="H67" i="91"/>
  <c r="K67" i="91"/>
  <c r="P67" i="91"/>
  <c r="E68" i="91"/>
  <c r="G68" i="91"/>
  <c r="F68" i="91" s="1"/>
  <c r="H68" i="91"/>
  <c r="K68" i="91"/>
  <c r="P68" i="91"/>
  <c r="H69" i="91"/>
  <c r="G69" i="91" s="1"/>
  <c r="K69" i="91"/>
  <c r="P69" i="91"/>
  <c r="P202" i="91" s="1"/>
  <c r="I70" i="91"/>
  <c r="J70" i="91"/>
  <c r="L70" i="91"/>
  <c r="M70" i="91"/>
  <c r="N70" i="91"/>
  <c r="O70" i="91"/>
  <c r="Q70" i="91"/>
  <c r="R70" i="91"/>
  <c r="S70" i="91"/>
  <c r="G71" i="91"/>
  <c r="H71" i="91"/>
  <c r="K71" i="91"/>
  <c r="P71" i="91"/>
  <c r="H72" i="91"/>
  <c r="K72" i="91"/>
  <c r="K70" i="91" s="1"/>
  <c r="K203" i="91" s="1"/>
  <c r="P72" i="91"/>
  <c r="F73" i="91"/>
  <c r="E73" i="91" s="1"/>
  <c r="H73" i="91"/>
  <c r="G73" i="91" s="1"/>
  <c r="K73" i="91"/>
  <c r="P73" i="91"/>
  <c r="H74" i="91"/>
  <c r="K74" i="91"/>
  <c r="P74" i="91"/>
  <c r="E75" i="91"/>
  <c r="G75" i="91"/>
  <c r="F75" i="91" s="1"/>
  <c r="H75" i="91"/>
  <c r="K75" i="91"/>
  <c r="P75" i="91"/>
  <c r="G76" i="91"/>
  <c r="F76" i="91" s="1"/>
  <c r="E76" i="91" s="1"/>
  <c r="E209" i="91" s="1"/>
  <c r="H76" i="91"/>
  <c r="K76" i="91"/>
  <c r="P76" i="91"/>
  <c r="I77" i="91"/>
  <c r="J77" i="91"/>
  <c r="L77" i="91"/>
  <c r="M77" i="91"/>
  <c r="N77" i="91"/>
  <c r="O77" i="91"/>
  <c r="Q77" i="91"/>
  <c r="R77" i="91"/>
  <c r="S77" i="91"/>
  <c r="H78" i="91"/>
  <c r="G78" i="91" s="1"/>
  <c r="K78" i="91"/>
  <c r="P78" i="91"/>
  <c r="P77" i="91" s="1"/>
  <c r="G79" i="91"/>
  <c r="H79" i="91"/>
  <c r="K79" i="91"/>
  <c r="P79" i="91"/>
  <c r="F79" i="91" s="1"/>
  <c r="H80" i="91"/>
  <c r="K80" i="91"/>
  <c r="K77" i="91" s="1"/>
  <c r="P80" i="91"/>
  <c r="H81" i="91"/>
  <c r="G81" i="91" s="1"/>
  <c r="K81" i="91"/>
  <c r="P81" i="91"/>
  <c r="F81" i="91" s="1"/>
  <c r="E82" i="91"/>
  <c r="G82" i="91"/>
  <c r="F82" i="91" s="1"/>
  <c r="H82" i="91"/>
  <c r="K82" i="91"/>
  <c r="P82" i="91"/>
  <c r="G83" i="91"/>
  <c r="F83" i="91" s="1"/>
  <c r="E83" i="91" s="1"/>
  <c r="H83" i="91"/>
  <c r="K83" i="91"/>
  <c r="P83" i="91"/>
  <c r="I84" i="91"/>
  <c r="J84" i="91"/>
  <c r="L84" i="91"/>
  <c r="M84" i="91"/>
  <c r="N84" i="91"/>
  <c r="O84" i="91"/>
  <c r="O210" i="91" s="1"/>
  <c r="Q84" i="91"/>
  <c r="R84" i="91"/>
  <c r="S84" i="91"/>
  <c r="H85" i="91"/>
  <c r="K85" i="91"/>
  <c r="P85" i="91"/>
  <c r="F86" i="91"/>
  <c r="E86" i="91" s="1"/>
  <c r="G86" i="91"/>
  <c r="H86" i="91"/>
  <c r="K86" i="91"/>
  <c r="P86" i="91"/>
  <c r="H87" i="91"/>
  <c r="G87" i="91" s="1"/>
  <c r="K87" i="91"/>
  <c r="P87" i="91"/>
  <c r="H88" i="91"/>
  <c r="G88" i="91" s="1"/>
  <c r="K88" i="91"/>
  <c r="P88" i="91"/>
  <c r="F88" i="91" s="1"/>
  <c r="E88" i="91" s="1"/>
  <c r="F89" i="91"/>
  <c r="E89" i="91" s="1"/>
  <c r="E215" i="91" s="1"/>
  <c r="H89" i="91"/>
  <c r="G89" i="91" s="1"/>
  <c r="K89" i="91"/>
  <c r="P89" i="91"/>
  <c r="H90" i="91"/>
  <c r="K90" i="91"/>
  <c r="K84" i="91" s="1"/>
  <c r="P90" i="91"/>
  <c r="J91" i="91"/>
  <c r="Q91" i="91"/>
  <c r="I92" i="91"/>
  <c r="I91" i="91" s="1"/>
  <c r="J92" i="91"/>
  <c r="L92" i="91"/>
  <c r="M92" i="91"/>
  <c r="M91" i="91" s="1"/>
  <c r="N92" i="91"/>
  <c r="N91" i="91" s="1"/>
  <c r="O92" i="91"/>
  <c r="Q92" i="91"/>
  <c r="R92" i="91"/>
  <c r="R91" i="91" s="1"/>
  <c r="S92" i="91"/>
  <c r="H93" i="91"/>
  <c r="I93" i="91"/>
  <c r="J93" i="91"/>
  <c r="K93" i="91"/>
  <c r="L93" i="91"/>
  <c r="M93" i="91"/>
  <c r="N93" i="91"/>
  <c r="O93" i="91"/>
  <c r="P93" i="91"/>
  <c r="Q93" i="91"/>
  <c r="R93" i="91"/>
  <c r="S93" i="91"/>
  <c r="H94" i="91"/>
  <c r="I94" i="91"/>
  <c r="J94" i="91"/>
  <c r="L94" i="91"/>
  <c r="L91" i="91" s="1"/>
  <c r="M94" i="91"/>
  <c r="N94" i="91"/>
  <c r="O94" i="91"/>
  <c r="P94" i="91"/>
  <c r="Q94" i="91"/>
  <c r="R94" i="91"/>
  <c r="S94" i="91"/>
  <c r="I95" i="91"/>
  <c r="J95" i="91"/>
  <c r="L95" i="91"/>
  <c r="M95" i="91"/>
  <c r="N95" i="91"/>
  <c r="O95" i="91"/>
  <c r="Q95" i="91"/>
  <c r="R95" i="91"/>
  <c r="S95" i="91"/>
  <c r="I96" i="91"/>
  <c r="J96" i="91"/>
  <c r="K96" i="91"/>
  <c r="L96" i="91"/>
  <c r="M96" i="91"/>
  <c r="N96" i="91"/>
  <c r="O96" i="91"/>
  <c r="Q96" i="91"/>
  <c r="R96" i="91"/>
  <c r="S96" i="91"/>
  <c r="F97" i="91"/>
  <c r="G97" i="91"/>
  <c r="I97" i="91"/>
  <c r="J97" i="91"/>
  <c r="K97" i="91"/>
  <c r="L97" i="91"/>
  <c r="M97" i="91"/>
  <c r="N97" i="91"/>
  <c r="O97" i="91"/>
  <c r="P97" i="91"/>
  <c r="Q97" i="91"/>
  <c r="R97" i="91"/>
  <c r="S97" i="91"/>
  <c r="S91" i="91" s="1"/>
  <c r="I98" i="91"/>
  <c r="J98" i="91"/>
  <c r="L98" i="91"/>
  <c r="M98" i="91"/>
  <c r="N98" i="91"/>
  <c r="O98" i="91"/>
  <c r="Q98" i="91"/>
  <c r="R98" i="91"/>
  <c r="S98" i="91"/>
  <c r="H99" i="91"/>
  <c r="K99" i="91"/>
  <c r="K155" i="91" s="1"/>
  <c r="P99" i="91"/>
  <c r="P98" i="91" s="1"/>
  <c r="P154" i="91" s="1"/>
  <c r="E100" i="91"/>
  <c r="E93" i="91" s="1"/>
  <c r="G100" i="91"/>
  <c r="F100" i="91" s="1"/>
  <c r="H100" i="91"/>
  <c r="K100" i="91"/>
  <c r="P100" i="91"/>
  <c r="F101" i="91"/>
  <c r="F157" i="91" s="1"/>
  <c r="G101" i="91"/>
  <c r="H101" i="91"/>
  <c r="K101" i="91"/>
  <c r="P101" i="91"/>
  <c r="H102" i="91"/>
  <c r="H98" i="91" s="1"/>
  <c r="H154" i="91" s="1"/>
  <c r="K102" i="91"/>
  <c r="K95" i="91" s="1"/>
  <c r="P102" i="91"/>
  <c r="P95" i="91" s="1"/>
  <c r="H103" i="91"/>
  <c r="K103" i="91"/>
  <c r="P103" i="91"/>
  <c r="F104" i="91"/>
  <c r="E104" i="91" s="1"/>
  <c r="G104" i="91"/>
  <c r="G160" i="91" s="1"/>
  <c r="H104" i="91"/>
  <c r="H97" i="91" s="1"/>
  <c r="K104" i="91"/>
  <c r="P104" i="91"/>
  <c r="I105" i="91"/>
  <c r="J105" i="91"/>
  <c r="L105" i="91"/>
  <c r="L161" i="91" s="1"/>
  <c r="M105" i="91"/>
  <c r="N105" i="91"/>
  <c r="O105" i="91"/>
  <c r="Q105" i="91"/>
  <c r="R105" i="91"/>
  <c r="S105" i="91"/>
  <c r="G106" i="91"/>
  <c r="H106" i="91"/>
  <c r="K106" i="91"/>
  <c r="P106" i="91"/>
  <c r="P105" i="91" s="1"/>
  <c r="P161" i="91" s="1"/>
  <c r="G107" i="91"/>
  <c r="F107" i="91" s="1"/>
  <c r="E107" i="91" s="1"/>
  <c r="E163" i="91" s="1"/>
  <c r="H107" i="91"/>
  <c r="K107" i="91"/>
  <c r="P107" i="91"/>
  <c r="H108" i="91"/>
  <c r="K108" i="91"/>
  <c r="G108" i="91" s="1"/>
  <c r="P108" i="91"/>
  <c r="H109" i="91"/>
  <c r="G109" i="91" s="1"/>
  <c r="G165" i="91" s="1"/>
  <c r="K109" i="91"/>
  <c r="P109" i="91"/>
  <c r="F110" i="91"/>
  <c r="E110" i="91" s="1"/>
  <c r="E166" i="91" s="1"/>
  <c r="H110" i="91"/>
  <c r="G110" i="91" s="1"/>
  <c r="K110" i="91"/>
  <c r="P110" i="91"/>
  <c r="P96" i="91" s="1"/>
  <c r="E111" i="91"/>
  <c r="E167" i="91" s="1"/>
  <c r="G111" i="91"/>
  <c r="F111" i="91" s="1"/>
  <c r="H111" i="91"/>
  <c r="K111" i="91"/>
  <c r="P111" i="91"/>
  <c r="I112" i="91"/>
  <c r="J112" i="91"/>
  <c r="J175" i="91" s="1"/>
  <c r="L112" i="91"/>
  <c r="M112" i="91"/>
  <c r="N112" i="91"/>
  <c r="N175" i="91" s="1"/>
  <c r="O112" i="91"/>
  <c r="Q112" i="91"/>
  <c r="R112" i="91"/>
  <c r="S112" i="91"/>
  <c r="H113" i="91"/>
  <c r="K113" i="91"/>
  <c r="P113" i="91"/>
  <c r="G114" i="91"/>
  <c r="F114" i="91" s="1"/>
  <c r="H114" i="91"/>
  <c r="K114" i="91"/>
  <c r="P114" i="91"/>
  <c r="G115" i="91"/>
  <c r="F115" i="91" s="1"/>
  <c r="E115" i="91" s="1"/>
  <c r="H115" i="91"/>
  <c r="K115" i="91"/>
  <c r="K112" i="91" s="1"/>
  <c r="K175" i="91" s="1"/>
  <c r="P115" i="91"/>
  <c r="E116" i="91"/>
  <c r="E179" i="91" s="1"/>
  <c r="H116" i="91"/>
  <c r="G116" i="91" s="1"/>
  <c r="F116" i="91" s="1"/>
  <c r="K116" i="91"/>
  <c r="P116" i="91"/>
  <c r="G117" i="91"/>
  <c r="F117" i="91" s="1"/>
  <c r="H117" i="91"/>
  <c r="K117" i="91"/>
  <c r="P117" i="91"/>
  <c r="H118" i="91"/>
  <c r="G118" i="91" s="1"/>
  <c r="K118" i="91"/>
  <c r="P118" i="91"/>
  <c r="I119" i="91"/>
  <c r="J119" i="91"/>
  <c r="L119" i="91"/>
  <c r="M119" i="91"/>
  <c r="N119" i="91"/>
  <c r="O119" i="91"/>
  <c r="Q119" i="91"/>
  <c r="R119" i="91"/>
  <c r="S119" i="91"/>
  <c r="H120" i="91"/>
  <c r="H119" i="91" s="1"/>
  <c r="K120" i="91"/>
  <c r="K119" i="91" s="1"/>
  <c r="K217" i="91" s="1"/>
  <c r="P120" i="91"/>
  <c r="F121" i="91"/>
  <c r="E121" i="91" s="1"/>
  <c r="E219" i="91" s="1"/>
  <c r="G121" i="91"/>
  <c r="H121" i="91"/>
  <c r="K121" i="91"/>
  <c r="P121" i="91"/>
  <c r="H122" i="91"/>
  <c r="K122" i="91"/>
  <c r="G122" i="91" s="1"/>
  <c r="P122" i="91"/>
  <c r="H123" i="91"/>
  <c r="K123" i="91"/>
  <c r="G123" i="91" s="1"/>
  <c r="P123" i="91"/>
  <c r="G124" i="91"/>
  <c r="F124" i="91" s="1"/>
  <c r="E124" i="91" s="1"/>
  <c r="E222" i="91" s="1"/>
  <c r="H124" i="91"/>
  <c r="K124" i="91"/>
  <c r="P124" i="91"/>
  <c r="G125" i="91"/>
  <c r="H125" i="91"/>
  <c r="K125" i="91"/>
  <c r="P125" i="91"/>
  <c r="F125" i="91" s="1"/>
  <c r="I126" i="91"/>
  <c r="L126" i="91"/>
  <c r="M126" i="91"/>
  <c r="N126" i="91"/>
  <c r="O126" i="91"/>
  <c r="Q126" i="91"/>
  <c r="S126" i="91"/>
  <c r="I127" i="91"/>
  <c r="J127" i="91"/>
  <c r="K127" i="91"/>
  <c r="L127" i="91"/>
  <c r="M127" i="91"/>
  <c r="N127" i="91"/>
  <c r="O127" i="91"/>
  <c r="Q127" i="91"/>
  <c r="R127" i="91"/>
  <c r="S127" i="91"/>
  <c r="H128" i="91"/>
  <c r="I128" i="91"/>
  <c r="J128" i="91"/>
  <c r="K128" i="91"/>
  <c r="L128" i="91"/>
  <c r="M128" i="91"/>
  <c r="N128" i="91"/>
  <c r="O128" i="91"/>
  <c r="P128" i="91"/>
  <c r="Q128" i="91"/>
  <c r="R128" i="91"/>
  <c r="S128" i="91"/>
  <c r="H129" i="91"/>
  <c r="I129" i="91"/>
  <c r="J129" i="91"/>
  <c r="L129" i="91"/>
  <c r="M129" i="91"/>
  <c r="N129" i="91"/>
  <c r="O129" i="91"/>
  <c r="P129" i="91"/>
  <c r="Q129" i="91"/>
  <c r="R129" i="91"/>
  <c r="S129" i="91"/>
  <c r="H130" i="91"/>
  <c r="I130" i="91"/>
  <c r="J130" i="91"/>
  <c r="K130" i="91"/>
  <c r="L130" i="91"/>
  <c r="M130" i="91"/>
  <c r="N130" i="91"/>
  <c r="O130" i="91"/>
  <c r="P130" i="91"/>
  <c r="Q130" i="91"/>
  <c r="R130" i="91"/>
  <c r="S130" i="91"/>
  <c r="H131" i="91"/>
  <c r="I131" i="91"/>
  <c r="J131" i="91"/>
  <c r="K131" i="91"/>
  <c r="L131" i="91"/>
  <c r="M131" i="91"/>
  <c r="N131" i="91"/>
  <c r="O131" i="91"/>
  <c r="Q131" i="91"/>
  <c r="R131" i="91"/>
  <c r="S131" i="91"/>
  <c r="I132" i="91"/>
  <c r="J132" i="91"/>
  <c r="K132" i="91"/>
  <c r="L132" i="91"/>
  <c r="M132" i="91"/>
  <c r="N132" i="91"/>
  <c r="O132" i="91"/>
  <c r="Q132" i="91"/>
  <c r="R132" i="91"/>
  <c r="S132" i="91"/>
  <c r="J133" i="91"/>
  <c r="L133" i="91"/>
  <c r="M133" i="91"/>
  <c r="N133" i="91"/>
  <c r="O133" i="91"/>
  <c r="Q133" i="91"/>
  <c r="R133" i="91"/>
  <c r="S133" i="91"/>
  <c r="H134" i="91"/>
  <c r="I134" i="91"/>
  <c r="J134" i="91"/>
  <c r="K134" i="91"/>
  <c r="L134" i="91"/>
  <c r="M134" i="91"/>
  <c r="N134" i="91"/>
  <c r="O134" i="91"/>
  <c r="Q134" i="91"/>
  <c r="R134" i="91"/>
  <c r="S134" i="91"/>
  <c r="F135" i="91"/>
  <c r="G135" i="91"/>
  <c r="H135" i="91"/>
  <c r="I135" i="91"/>
  <c r="J135" i="91"/>
  <c r="L135" i="91"/>
  <c r="M135" i="91"/>
  <c r="N135" i="91"/>
  <c r="O135" i="91"/>
  <c r="P135" i="91"/>
  <c r="Q135" i="91"/>
  <c r="R135" i="91"/>
  <c r="S135" i="91"/>
  <c r="H136" i="91"/>
  <c r="I136" i="91"/>
  <c r="J136" i="91"/>
  <c r="L136" i="91"/>
  <c r="M136" i="91"/>
  <c r="N136" i="91"/>
  <c r="O136" i="91"/>
  <c r="P136" i="91"/>
  <c r="Q136" i="91"/>
  <c r="R136" i="91"/>
  <c r="S136" i="91"/>
  <c r="H137" i="91"/>
  <c r="I137" i="91"/>
  <c r="J137" i="91"/>
  <c r="K137" i="91"/>
  <c r="L137" i="91"/>
  <c r="M137" i="91"/>
  <c r="N137" i="91"/>
  <c r="O137" i="91"/>
  <c r="P137" i="91"/>
  <c r="Q137" i="91"/>
  <c r="R137" i="91"/>
  <c r="S137" i="91"/>
  <c r="I138" i="91"/>
  <c r="J138" i="91"/>
  <c r="K138" i="91"/>
  <c r="L138" i="91"/>
  <c r="M138" i="91"/>
  <c r="N138" i="91"/>
  <c r="O138" i="91"/>
  <c r="Q138" i="91"/>
  <c r="R138" i="91"/>
  <c r="S138" i="91"/>
  <c r="H139" i="91"/>
  <c r="I139" i="91"/>
  <c r="J139" i="91"/>
  <c r="K139" i="91"/>
  <c r="L139" i="91"/>
  <c r="M139" i="91"/>
  <c r="N139" i="91"/>
  <c r="O139" i="91"/>
  <c r="P139" i="91"/>
  <c r="Q139" i="91"/>
  <c r="R139" i="91"/>
  <c r="S139" i="91"/>
  <c r="I140" i="91"/>
  <c r="J140" i="91"/>
  <c r="L140" i="91"/>
  <c r="M140" i="91"/>
  <c r="N140" i="91"/>
  <c r="O140" i="91"/>
  <c r="Q140" i="91"/>
  <c r="R140" i="91"/>
  <c r="S140" i="91"/>
  <c r="H141" i="91"/>
  <c r="I141" i="91"/>
  <c r="J141" i="91"/>
  <c r="K141" i="91"/>
  <c r="L141" i="91"/>
  <c r="M141" i="91"/>
  <c r="N141" i="91"/>
  <c r="O141" i="91"/>
  <c r="P141" i="91"/>
  <c r="Q141" i="91"/>
  <c r="R141" i="91"/>
  <c r="S141" i="91"/>
  <c r="H142" i="91"/>
  <c r="I142" i="91"/>
  <c r="J142" i="91"/>
  <c r="L142" i="91"/>
  <c r="M142" i="91"/>
  <c r="N142" i="91"/>
  <c r="O142" i="91"/>
  <c r="P142" i="91"/>
  <c r="Q142" i="91"/>
  <c r="R142" i="91"/>
  <c r="S142" i="91"/>
  <c r="G143" i="91"/>
  <c r="H143" i="91"/>
  <c r="I143" i="91"/>
  <c r="J143" i="91"/>
  <c r="K143" i="91"/>
  <c r="L143" i="91"/>
  <c r="M143" i="91"/>
  <c r="N143" i="91"/>
  <c r="O143" i="91"/>
  <c r="P143" i="91"/>
  <c r="Q143" i="91"/>
  <c r="R143" i="91"/>
  <c r="S143" i="91"/>
  <c r="G144" i="91"/>
  <c r="H144" i="91"/>
  <c r="I144" i="91"/>
  <c r="J144" i="91"/>
  <c r="K144" i="91"/>
  <c r="L144" i="91"/>
  <c r="M144" i="91"/>
  <c r="N144" i="91"/>
  <c r="O144" i="91"/>
  <c r="P144" i="91"/>
  <c r="Q144" i="91"/>
  <c r="R144" i="91"/>
  <c r="S144" i="91"/>
  <c r="H145" i="91"/>
  <c r="I145" i="91"/>
  <c r="J145" i="91"/>
  <c r="K145" i="91"/>
  <c r="L145" i="91"/>
  <c r="M145" i="91"/>
  <c r="N145" i="91"/>
  <c r="O145" i="91"/>
  <c r="P145" i="91"/>
  <c r="Q145" i="91"/>
  <c r="R145" i="91"/>
  <c r="S145" i="91"/>
  <c r="H146" i="91"/>
  <c r="I146" i="91"/>
  <c r="J146" i="91"/>
  <c r="L146" i="91"/>
  <c r="M146" i="91"/>
  <c r="N146" i="91"/>
  <c r="O146" i="91"/>
  <c r="P146" i="91"/>
  <c r="Q146" i="91"/>
  <c r="R146" i="91"/>
  <c r="S146" i="91"/>
  <c r="I147" i="91"/>
  <c r="J147" i="91"/>
  <c r="L147" i="91"/>
  <c r="M147" i="91"/>
  <c r="O147" i="91"/>
  <c r="Q147" i="91"/>
  <c r="R147" i="91"/>
  <c r="S147" i="91"/>
  <c r="G148" i="91"/>
  <c r="H148" i="91"/>
  <c r="I148" i="91"/>
  <c r="J148" i="91"/>
  <c r="K148" i="91"/>
  <c r="L148" i="91"/>
  <c r="M148" i="91"/>
  <c r="N148" i="91"/>
  <c r="O148" i="91"/>
  <c r="P148" i="91"/>
  <c r="Q148" i="91"/>
  <c r="R148" i="91"/>
  <c r="S148" i="91"/>
  <c r="F149" i="91"/>
  <c r="H149" i="91"/>
  <c r="I149" i="91"/>
  <c r="J149" i="91"/>
  <c r="L149" i="91"/>
  <c r="M149" i="91"/>
  <c r="N149" i="91"/>
  <c r="O149" i="91"/>
  <c r="P149" i="91"/>
  <c r="Q149" i="91"/>
  <c r="R149" i="91"/>
  <c r="S149" i="91"/>
  <c r="E150" i="91"/>
  <c r="F150" i="91"/>
  <c r="G150" i="91"/>
  <c r="H150" i="91"/>
  <c r="I150" i="91"/>
  <c r="J150" i="91"/>
  <c r="K150" i="91"/>
  <c r="L150" i="91"/>
  <c r="M150" i="91"/>
  <c r="N150" i="91"/>
  <c r="O150" i="91"/>
  <c r="P150" i="91"/>
  <c r="Q150" i="91"/>
  <c r="R150" i="91"/>
  <c r="S150" i="91"/>
  <c r="G151" i="91"/>
  <c r="H151" i="91"/>
  <c r="I151" i="91"/>
  <c r="J151" i="91"/>
  <c r="K151" i="91"/>
  <c r="L151" i="91"/>
  <c r="M151" i="91"/>
  <c r="N151" i="91"/>
  <c r="O151" i="91"/>
  <c r="Q151" i="91"/>
  <c r="R151" i="91"/>
  <c r="S151" i="91"/>
  <c r="G152" i="91"/>
  <c r="H152" i="91"/>
  <c r="I152" i="91"/>
  <c r="J152" i="91"/>
  <c r="K152" i="91"/>
  <c r="L152" i="91"/>
  <c r="M152" i="91"/>
  <c r="N152" i="91"/>
  <c r="O152" i="91"/>
  <c r="P152" i="91"/>
  <c r="Q152" i="91"/>
  <c r="R152" i="91"/>
  <c r="S152" i="91"/>
  <c r="H153" i="91"/>
  <c r="I153" i="91"/>
  <c r="J153" i="91"/>
  <c r="K153" i="91"/>
  <c r="L153" i="91"/>
  <c r="M153" i="91"/>
  <c r="N153" i="91"/>
  <c r="O153" i="91"/>
  <c r="P153" i="91"/>
  <c r="Q153" i="91"/>
  <c r="R153" i="91"/>
  <c r="S153" i="91"/>
  <c r="I154" i="91"/>
  <c r="J154" i="91"/>
  <c r="L154" i="91"/>
  <c r="M154" i="91"/>
  <c r="N154" i="91"/>
  <c r="O154" i="91"/>
  <c r="Q154" i="91"/>
  <c r="R154" i="91"/>
  <c r="S154" i="91"/>
  <c r="H155" i="91"/>
  <c r="I155" i="91"/>
  <c r="J155" i="91"/>
  <c r="L155" i="91"/>
  <c r="M155" i="91"/>
  <c r="N155" i="91"/>
  <c r="O155" i="91"/>
  <c r="P155" i="91"/>
  <c r="Q155" i="91"/>
  <c r="R155" i="91"/>
  <c r="S155" i="91"/>
  <c r="E156" i="91"/>
  <c r="F156" i="91"/>
  <c r="G156" i="91"/>
  <c r="H156" i="91"/>
  <c r="I156" i="91"/>
  <c r="J156" i="91"/>
  <c r="K156" i="91"/>
  <c r="L156" i="91"/>
  <c r="M156" i="91"/>
  <c r="N156" i="91"/>
  <c r="O156" i="91"/>
  <c r="P156" i="91"/>
  <c r="Q156" i="91"/>
  <c r="R156" i="91"/>
  <c r="S156" i="91"/>
  <c r="G157" i="91"/>
  <c r="H157" i="91"/>
  <c r="I157" i="91"/>
  <c r="J157" i="91"/>
  <c r="K157" i="91"/>
  <c r="L157" i="91"/>
  <c r="M157" i="91"/>
  <c r="N157" i="91"/>
  <c r="O157" i="91"/>
  <c r="P157" i="91"/>
  <c r="Q157" i="91"/>
  <c r="R157" i="91"/>
  <c r="S157" i="91"/>
  <c r="H158" i="91"/>
  <c r="I158" i="91"/>
  <c r="J158" i="91"/>
  <c r="K158" i="91"/>
  <c r="L158" i="91"/>
  <c r="M158" i="91"/>
  <c r="N158" i="91"/>
  <c r="O158" i="91"/>
  <c r="Q158" i="91"/>
  <c r="R158" i="91"/>
  <c r="S158" i="91"/>
  <c r="H159" i="91"/>
  <c r="I159" i="91"/>
  <c r="J159" i="91"/>
  <c r="K159" i="91"/>
  <c r="L159" i="91"/>
  <c r="M159" i="91"/>
  <c r="N159" i="91"/>
  <c r="O159" i="91"/>
  <c r="P159" i="91"/>
  <c r="Q159" i="91"/>
  <c r="R159" i="91"/>
  <c r="S159" i="91"/>
  <c r="H160" i="91"/>
  <c r="I160" i="91"/>
  <c r="J160" i="91"/>
  <c r="K160" i="91"/>
  <c r="L160" i="91"/>
  <c r="M160" i="91"/>
  <c r="N160" i="91"/>
  <c r="O160" i="91"/>
  <c r="P160" i="91"/>
  <c r="Q160" i="91"/>
  <c r="R160" i="91"/>
  <c r="S160" i="91"/>
  <c r="I161" i="91"/>
  <c r="J161" i="91"/>
  <c r="M161" i="91"/>
  <c r="N161" i="91"/>
  <c r="O161" i="91"/>
  <c r="Q161" i="91"/>
  <c r="R161" i="91"/>
  <c r="S161" i="91"/>
  <c r="G162" i="91"/>
  <c r="H162" i="91"/>
  <c r="I162" i="91"/>
  <c r="J162" i="91"/>
  <c r="K162" i="91"/>
  <c r="L162" i="91"/>
  <c r="M162" i="91"/>
  <c r="N162" i="91"/>
  <c r="O162" i="91"/>
  <c r="Q162" i="91"/>
  <c r="R162" i="91"/>
  <c r="S162" i="91"/>
  <c r="F163" i="91"/>
  <c r="G163" i="91"/>
  <c r="H163" i="91"/>
  <c r="I163" i="91"/>
  <c r="J163" i="91"/>
  <c r="K163" i="91"/>
  <c r="L163" i="91"/>
  <c r="M163" i="91"/>
  <c r="N163" i="91"/>
  <c r="O163" i="91"/>
  <c r="P163" i="91"/>
  <c r="Q163" i="91"/>
  <c r="R163" i="91"/>
  <c r="S163" i="91"/>
  <c r="H164" i="91"/>
  <c r="I164" i="91"/>
  <c r="J164" i="91"/>
  <c r="L164" i="91"/>
  <c r="M164" i="91"/>
  <c r="N164" i="91"/>
  <c r="O164" i="91"/>
  <c r="P164" i="91"/>
  <c r="Q164" i="91"/>
  <c r="R164" i="91"/>
  <c r="S164" i="91"/>
  <c r="I165" i="91"/>
  <c r="J165" i="91"/>
  <c r="K165" i="91"/>
  <c r="L165" i="91"/>
  <c r="M165" i="91"/>
  <c r="N165" i="91"/>
  <c r="O165" i="91"/>
  <c r="P165" i="91"/>
  <c r="Q165" i="91"/>
  <c r="R165" i="91"/>
  <c r="S165" i="91"/>
  <c r="F166" i="91"/>
  <c r="G166" i="91"/>
  <c r="H166" i="91"/>
  <c r="I166" i="91"/>
  <c r="J166" i="91"/>
  <c r="K166" i="91"/>
  <c r="L166" i="91"/>
  <c r="M166" i="91"/>
  <c r="N166" i="91"/>
  <c r="O166" i="91"/>
  <c r="P166" i="91"/>
  <c r="Q166" i="91"/>
  <c r="R166" i="91"/>
  <c r="S166" i="91"/>
  <c r="F167" i="91"/>
  <c r="G167" i="91"/>
  <c r="H167" i="91"/>
  <c r="I167" i="91"/>
  <c r="J167" i="91"/>
  <c r="K167" i="91"/>
  <c r="L167" i="91"/>
  <c r="M167" i="91"/>
  <c r="N167" i="91"/>
  <c r="O167" i="91"/>
  <c r="P167" i="91"/>
  <c r="Q167" i="91"/>
  <c r="R167" i="91"/>
  <c r="S167" i="91"/>
  <c r="I168" i="91"/>
  <c r="J168" i="91"/>
  <c r="K168" i="91"/>
  <c r="L168" i="91"/>
  <c r="M168" i="91"/>
  <c r="O168" i="91"/>
  <c r="Q168" i="91"/>
  <c r="R168" i="91"/>
  <c r="S168" i="91"/>
  <c r="G169" i="91"/>
  <c r="H169" i="91"/>
  <c r="I169" i="91"/>
  <c r="J169" i="91"/>
  <c r="K169" i="91"/>
  <c r="L169" i="91"/>
  <c r="M169" i="91"/>
  <c r="N169" i="91"/>
  <c r="O169" i="91"/>
  <c r="P169" i="91"/>
  <c r="Q169" i="91"/>
  <c r="R169" i="91"/>
  <c r="S169" i="91"/>
  <c r="H170" i="91"/>
  <c r="I170" i="91"/>
  <c r="J170" i="91"/>
  <c r="K170" i="91"/>
  <c r="L170" i="91"/>
  <c r="M170" i="91"/>
  <c r="N170" i="91"/>
  <c r="O170" i="91"/>
  <c r="P170" i="91"/>
  <c r="Q170" i="91"/>
  <c r="R170" i="91"/>
  <c r="S170" i="91"/>
  <c r="F171" i="91"/>
  <c r="G171" i="91"/>
  <c r="H171" i="91"/>
  <c r="I171" i="91"/>
  <c r="J171" i="91"/>
  <c r="K171" i="91"/>
  <c r="L171" i="91"/>
  <c r="M171" i="91"/>
  <c r="N171" i="91"/>
  <c r="O171" i="91"/>
  <c r="P171" i="91"/>
  <c r="Q171" i="91"/>
  <c r="R171" i="91"/>
  <c r="S171" i="91"/>
  <c r="F172" i="91"/>
  <c r="G172" i="91"/>
  <c r="H172" i="91"/>
  <c r="I172" i="91"/>
  <c r="J172" i="91"/>
  <c r="K172" i="91"/>
  <c r="L172" i="91"/>
  <c r="M172" i="91"/>
  <c r="N172" i="91"/>
  <c r="O172" i="91"/>
  <c r="P172" i="91"/>
  <c r="Q172" i="91"/>
  <c r="R172" i="91"/>
  <c r="S172" i="91"/>
  <c r="E173" i="91"/>
  <c r="F173" i="91"/>
  <c r="G173" i="91"/>
  <c r="H173" i="91"/>
  <c r="I173" i="91"/>
  <c r="J173" i="91"/>
  <c r="K173" i="91"/>
  <c r="L173" i="91"/>
  <c r="M173" i="91"/>
  <c r="N173" i="91"/>
  <c r="O173" i="91"/>
  <c r="P173" i="91"/>
  <c r="Q173" i="91"/>
  <c r="R173" i="91"/>
  <c r="S173" i="91"/>
  <c r="H174" i="91"/>
  <c r="I174" i="91"/>
  <c r="J174" i="91"/>
  <c r="K174" i="91"/>
  <c r="L174" i="91"/>
  <c r="M174" i="91"/>
  <c r="N174" i="91"/>
  <c r="O174" i="91"/>
  <c r="P174" i="91"/>
  <c r="Q174" i="91"/>
  <c r="R174" i="91"/>
  <c r="S174" i="91"/>
  <c r="I175" i="91"/>
  <c r="L175" i="91"/>
  <c r="M175" i="91"/>
  <c r="O175" i="91"/>
  <c r="Q175" i="91"/>
  <c r="R175" i="91"/>
  <c r="S175" i="91"/>
  <c r="H176" i="91"/>
  <c r="I176" i="91"/>
  <c r="J176" i="91"/>
  <c r="K176" i="91"/>
  <c r="L176" i="91"/>
  <c r="M176" i="91"/>
  <c r="N176" i="91"/>
  <c r="O176" i="91"/>
  <c r="P176" i="91"/>
  <c r="Q176" i="91"/>
  <c r="R176" i="91"/>
  <c r="S176" i="91"/>
  <c r="H177" i="91"/>
  <c r="I177" i="91"/>
  <c r="J177" i="91"/>
  <c r="K177" i="91"/>
  <c r="L177" i="91"/>
  <c r="M177" i="91"/>
  <c r="N177" i="91"/>
  <c r="O177" i="91"/>
  <c r="P177" i="91"/>
  <c r="Q177" i="91"/>
  <c r="R177" i="91"/>
  <c r="S177" i="91"/>
  <c r="E178" i="91"/>
  <c r="F178" i="91"/>
  <c r="G178" i="91"/>
  <c r="H178" i="91"/>
  <c r="I178" i="91"/>
  <c r="J178" i="91"/>
  <c r="K178" i="91"/>
  <c r="L178" i="91"/>
  <c r="M178" i="91"/>
  <c r="N178" i="91"/>
  <c r="O178" i="91"/>
  <c r="P178" i="91"/>
  <c r="Q178" i="91"/>
  <c r="R178" i="91"/>
  <c r="S178" i="91"/>
  <c r="F179" i="91"/>
  <c r="G179" i="91"/>
  <c r="H179" i="91"/>
  <c r="I179" i="91"/>
  <c r="J179" i="91"/>
  <c r="K179" i="91"/>
  <c r="L179" i="91"/>
  <c r="M179" i="91"/>
  <c r="N179" i="91"/>
  <c r="O179" i="91"/>
  <c r="P179" i="91"/>
  <c r="Q179" i="91"/>
  <c r="R179" i="91"/>
  <c r="S179" i="91"/>
  <c r="G180" i="91"/>
  <c r="H180" i="91"/>
  <c r="I180" i="91"/>
  <c r="J180" i="91"/>
  <c r="K180" i="91"/>
  <c r="L180" i="91"/>
  <c r="M180" i="91"/>
  <c r="N180" i="91"/>
  <c r="O180" i="91"/>
  <c r="P180" i="91"/>
  <c r="Q180" i="91"/>
  <c r="R180" i="91"/>
  <c r="S180" i="91"/>
  <c r="H181" i="91"/>
  <c r="I181" i="91"/>
  <c r="J181" i="91"/>
  <c r="K181" i="91"/>
  <c r="L181" i="91"/>
  <c r="M181" i="91"/>
  <c r="N181" i="91"/>
  <c r="O181" i="91"/>
  <c r="P181" i="91"/>
  <c r="Q181" i="91"/>
  <c r="R181" i="91"/>
  <c r="S181" i="91"/>
  <c r="I182" i="91"/>
  <c r="J182" i="91"/>
  <c r="L182" i="91"/>
  <c r="M182" i="91"/>
  <c r="N182" i="91"/>
  <c r="O182" i="91"/>
  <c r="P182" i="91"/>
  <c r="Q182" i="91"/>
  <c r="R182" i="91"/>
  <c r="S182" i="91"/>
  <c r="H183" i="91"/>
  <c r="I183" i="91"/>
  <c r="J183" i="91"/>
  <c r="K183" i="91"/>
  <c r="L183" i="91"/>
  <c r="M183" i="91"/>
  <c r="N183" i="91"/>
  <c r="O183" i="91"/>
  <c r="P183" i="91"/>
  <c r="Q183" i="91"/>
  <c r="R183" i="91"/>
  <c r="S183" i="91"/>
  <c r="G184" i="91"/>
  <c r="H184" i="91"/>
  <c r="I184" i="91"/>
  <c r="J184" i="91"/>
  <c r="K184" i="91"/>
  <c r="L184" i="91"/>
  <c r="M184" i="91"/>
  <c r="N184" i="91"/>
  <c r="O184" i="91"/>
  <c r="P184" i="91"/>
  <c r="Q184" i="91"/>
  <c r="R184" i="91"/>
  <c r="S184" i="91"/>
  <c r="E185" i="91"/>
  <c r="F185" i="91"/>
  <c r="G185" i="91"/>
  <c r="H185" i="91"/>
  <c r="I185" i="91"/>
  <c r="J185" i="91"/>
  <c r="K185" i="91"/>
  <c r="L185" i="91"/>
  <c r="M185" i="91"/>
  <c r="N185" i="91"/>
  <c r="O185" i="91"/>
  <c r="P185" i="91"/>
  <c r="Q185" i="91"/>
  <c r="R185" i="91"/>
  <c r="S185" i="91"/>
  <c r="E186" i="91"/>
  <c r="F186" i="91"/>
  <c r="G186" i="91"/>
  <c r="H186" i="91"/>
  <c r="I186" i="91"/>
  <c r="J186" i="91"/>
  <c r="K186" i="91"/>
  <c r="L186" i="91"/>
  <c r="M186" i="91"/>
  <c r="N186" i="91"/>
  <c r="O186" i="91"/>
  <c r="P186" i="91"/>
  <c r="Q186" i="91"/>
  <c r="R186" i="91"/>
  <c r="S186" i="91"/>
  <c r="H187" i="91"/>
  <c r="I187" i="91"/>
  <c r="J187" i="91"/>
  <c r="K187" i="91"/>
  <c r="L187" i="91"/>
  <c r="M187" i="91"/>
  <c r="N187" i="91"/>
  <c r="O187" i="91"/>
  <c r="P187" i="91"/>
  <c r="Q187" i="91"/>
  <c r="R187" i="91"/>
  <c r="S187" i="91"/>
  <c r="H188" i="91"/>
  <c r="I188" i="91"/>
  <c r="J188" i="91"/>
  <c r="K188" i="91"/>
  <c r="L188" i="91"/>
  <c r="M188" i="91"/>
  <c r="N188" i="91"/>
  <c r="O188" i="91"/>
  <c r="P188" i="91"/>
  <c r="Q188" i="91"/>
  <c r="R188" i="91"/>
  <c r="S188" i="91"/>
  <c r="I189" i="91"/>
  <c r="J189" i="91"/>
  <c r="K189" i="91"/>
  <c r="L189" i="91"/>
  <c r="M189" i="91"/>
  <c r="N189" i="91"/>
  <c r="O189" i="91"/>
  <c r="Q189" i="91"/>
  <c r="R189" i="91"/>
  <c r="S189" i="91"/>
  <c r="G190" i="91"/>
  <c r="H190" i="91"/>
  <c r="I190" i="91"/>
  <c r="J190" i="91"/>
  <c r="K190" i="91"/>
  <c r="L190" i="91"/>
  <c r="M190" i="91"/>
  <c r="N190" i="91"/>
  <c r="O190" i="91"/>
  <c r="P190" i="91"/>
  <c r="Q190" i="91"/>
  <c r="R190" i="91"/>
  <c r="S190" i="91"/>
  <c r="G191" i="91"/>
  <c r="H191" i="91"/>
  <c r="I191" i="91"/>
  <c r="J191" i="91"/>
  <c r="K191" i="91"/>
  <c r="L191" i="91"/>
  <c r="M191" i="91"/>
  <c r="N191" i="91"/>
  <c r="O191" i="91"/>
  <c r="P191" i="91"/>
  <c r="Q191" i="91"/>
  <c r="R191" i="91"/>
  <c r="S191" i="91"/>
  <c r="G192" i="91"/>
  <c r="H192" i="91"/>
  <c r="I192" i="91"/>
  <c r="J192" i="91"/>
  <c r="K192" i="91"/>
  <c r="L192" i="91"/>
  <c r="M192" i="91"/>
  <c r="N192" i="91"/>
  <c r="O192" i="91"/>
  <c r="P192" i="91"/>
  <c r="Q192" i="91"/>
  <c r="R192" i="91"/>
  <c r="S192" i="91"/>
  <c r="E193" i="91"/>
  <c r="F193" i="91"/>
  <c r="G193" i="91"/>
  <c r="H193" i="91"/>
  <c r="I193" i="91"/>
  <c r="J193" i="91"/>
  <c r="K193" i="91"/>
  <c r="L193" i="91"/>
  <c r="M193" i="91"/>
  <c r="N193" i="91"/>
  <c r="O193" i="91"/>
  <c r="P193" i="91"/>
  <c r="Q193" i="91"/>
  <c r="R193" i="91"/>
  <c r="S193" i="91"/>
  <c r="F194" i="91"/>
  <c r="G194" i="91"/>
  <c r="H194" i="91"/>
  <c r="I194" i="91"/>
  <c r="J194" i="91"/>
  <c r="K194" i="91"/>
  <c r="L194" i="91"/>
  <c r="M194" i="91"/>
  <c r="N194" i="91"/>
  <c r="O194" i="91"/>
  <c r="P194" i="91"/>
  <c r="Q194" i="91"/>
  <c r="R194" i="91"/>
  <c r="S194" i="91"/>
  <c r="G195" i="91"/>
  <c r="I195" i="91"/>
  <c r="J195" i="91"/>
  <c r="K195" i="91"/>
  <c r="L195" i="91"/>
  <c r="M195" i="91"/>
  <c r="N195" i="91"/>
  <c r="O195" i="91"/>
  <c r="P195" i="91"/>
  <c r="Q195" i="91"/>
  <c r="R195" i="91"/>
  <c r="S195" i="91"/>
  <c r="H196" i="91"/>
  <c r="I196" i="91"/>
  <c r="J196" i="91"/>
  <c r="L196" i="91"/>
  <c r="M196" i="91"/>
  <c r="N196" i="91"/>
  <c r="O196" i="91"/>
  <c r="Q196" i="91"/>
  <c r="R196" i="91"/>
  <c r="S196" i="91"/>
  <c r="E197" i="91"/>
  <c r="F197" i="91"/>
  <c r="G197" i="91"/>
  <c r="H197" i="91"/>
  <c r="I197" i="91"/>
  <c r="J197" i="91"/>
  <c r="K197" i="91"/>
  <c r="L197" i="91"/>
  <c r="M197" i="91"/>
  <c r="N197" i="91"/>
  <c r="O197" i="91"/>
  <c r="P197" i="91"/>
  <c r="Q197" i="91"/>
  <c r="R197" i="91"/>
  <c r="S197" i="91"/>
  <c r="H198" i="91"/>
  <c r="I198" i="91"/>
  <c r="J198" i="91"/>
  <c r="K198" i="91"/>
  <c r="L198" i="91"/>
  <c r="M198" i="91"/>
  <c r="N198" i="91"/>
  <c r="O198" i="91"/>
  <c r="P198" i="91"/>
  <c r="Q198" i="91"/>
  <c r="R198" i="91"/>
  <c r="S198" i="91"/>
  <c r="E199" i="91"/>
  <c r="F199" i="91"/>
  <c r="G199" i="91"/>
  <c r="H199" i="91"/>
  <c r="I199" i="91"/>
  <c r="J199" i="91"/>
  <c r="K199" i="91"/>
  <c r="L199" i="91"/>
  <c r="M199" i="91"/>
  <c r="N199" i="91"/>
  <c r="O199" i="91"/>
  <c r="P199" i="91"/>
  <c r="Q199" i="91"/>
  <c r="R199" i="91"/>
  <c r="S199" i="91"/>
  <c r="F200" i="91"/>
  <c r="G200" i="91"/>
  <c r="H200" i="91"/>
  <c r="I200" i="91"/>
  <c r="J200" i="91"/>
  <c r="K200" i="91"/>
  <c r="L200" i="91"/>
  <c r="M200" i="91"/>
  <c r="N200" i="91"/>
  <c r="O200" i="91"/>
  <c r="P200" i="91"/>
  <c r="Q200" i="91"/>
  <c r="R200" i="91"/>
  <c r="S200" i="91"/>
  <c r="E201" i="91"/>
  <c r="F201" i="91"/>
  <c r="G201" i="91"/>
  <c r="H201" i="91"/>
  <c r="I201" i="91"/>
  <c r="J201" i="91"/>
  <c r="K201" i="91"/>
  <c r="L201" i="91"/>
  <c r="M201" i="91"/>
  <c r="N201" i="91"/>
  <c r="O201" i="91"/>
  <c r="P201" i="91"/>
  <c r="Q201" i="91"/>
  <c r="R201" i="91"/>
  <c r="S201" i="91"/>
  <c r="G202" i="91"/>
  <c r="H202" i="91"/>
  <c r="I202" i="91"/>
  <c r="J202" i="91"/>
  <c r="K202" i="91"/>
  <c r="L202" i="91"/>
  <c r="M202" i="91"/>
  <c r="N202" i="91"/>
  <c r="O202" i="91"/>
  <c r="Q202" i="91"/>
  <c r="R202" i="91"/>
  <c r="S202" i="91"/>
  <c r="I203" i="91"/>
  <c r="J203" i="91"/>
  <c r="L203" i="91"/>
  <c r="M203" i="91"/>
  <c r="N203" i="91"/>
  <c r="O203" i="91"/>
  <c r="Q203" i="91"/>
  <c r="R203" i="91"/>
  <c r="S203" i="91"/>
  <c r="G204" i="91"/>
  <c r="H204" i="91"/>
  <c r="I204" i="91"/>
  <c r="J204" i="91"/>
  <c r="K204" i="91"/>
  <c r="L204" i="91"/>
  <c r="M204" i="91"/>
  <c r="N204" i="91"/>
  <c r="O204" i="91"/>
  <c r="P204" i="91"/>
  <c r="Q204" i="91"/>
  <c r="R204" i="91"/>
  <c r="S204" i="91"/>
  <c r="H205" i="91"/>
  <c r="I205" i="91"/>
  <c r="J205" i="91"/>
  <c r="K205" i="91"/>
  <c r="L205" i="91"/>
  <c r="M205" i="91"/>
  <c r="N205" i="91"/>
  <c r="O205" i="91"/>
  <c r="P205" i="91"/>
  <c r="Q205" i="91"/>
  <c r="R205" i="91"/>
  <c r="S205" i="91"/>
  <c r="E206" i="91"/>
  <c r="F206" i="91"/>
  <c r="G206" i="91"/>
  <c r="H206" i="91"/>
  <c r="I206" i="91"/>
  <c r="J206" i="91"/>
  <c r="K206" i="91"/>
  <c r="L206" i="91"/>
  <c r="M206" i="91"/>
  <c r="N206" i="91"/>
  <c r="O206" i="91"/>
  <c r="P206" i="91"/>
  <c r="Q206" i="91"/>
  <c r="R206" i="91"/>
  <c r="S206" i="91"/>
  <c r="H207" i="91"/>
  <c r="I207" i="91"/>
  <c r="J207" i="91"/>
  <c r="K207" i="91"/>
  <c r="L207" i="91"/>
  <c r="M207" i="91"/>
  <c r="N207" i="91"/>
  <c r="O207" i="91"/>
  <c r="P207" i="91"/>
  <c r="Q207" i="91"/>
  <c r="R207" i="91"/>
  <c r="S207" i="91"/>
  <c r="E208" i="91"/>
  <c r="F208" i="91"/>
  <c r="G208" i="91"/>
  <c r="H208" i="91"/>
  <c r="I208" i="91"/>
  <c r="J208" i="91"/>
  <c r="K208" i="91"/>
  <c r="L208" i="91"/>
  <c r="M208" i="91"/>
  <c r="N208" i="91"/>
  <c r="O208" i="91"/>
  <c r="P208" i="91"/>
  <c r="Q208" i="91"/>
  <c r="R208" i="91"/>
  <c r="S208" i="91"/>
  <c r="F209" i="91"/>
  <c r="G209" i="91"/>
  <c r="H209" i="91"/>
  <c r="I209" i="91"/>
  <c r="J209" i="91"/>
  <c r="K209" i="91"/>
  <c r="L209" i="91"/>
  <c r="M209" i="91"/>
  <c r="N209" i="91"/>
  <c r="O209" i="91"/>
  <c r="P209" i="91"/>
  <c r="Q209" i="91"/>
  <c r="R209" i="91"/>
  <c r="S209" i="91"/>
  <c r="I210" i="91"/>
  <c r="J210" i="91"/>
  <c r="L210" i="91"/>
  <c r="M210" i="91"/>
  <c r="N210" i="91"/>
  <c r="Q210" i="91"/>
  <c r="R210" i="91"/>
  <c r="S210" i="91"/>
  <c r="H211" i="91"/>
  <c r="I211" i="91"/>
  <c r="J211" i="91"/>
  <c r="K211" i="91"/>
  <c r="L211" i="91"/>
  <c r="M211" i="91"/>
  <c r="N211" i="91"/>
  <c r="O211" i="91"/>
  <c r="Q211" i="91"/>
  <c r="R211" i="91"/>
  <c r="S211" i="91"/>
  <c r="G212" i="91"/>
  <c r="H212" i="91"/>
  <c r="I212" i="91"/>
  <c r="J212" i="91"/>
  <c r="K212" i="91"/>
  <c r="L212" i="91"/>
  <c r="M212" i="91"/>
  <c r="N212" i="91"/>
  <c r="O212" i="91"/>
  <c r="P212" i="91"/>
  <c r="Q212" i="91"/>
  <c r="R212" i="91"/>
  <c r="S212" i="91"/>
  <c r="H213" i="91"/>
  <c r="I213" i="91"/>
  <c r="J213" i="91"/>
  <c r="L213" i="91"/>
  <c r="M213" i="91"/>
  <c r="N213" i="91"/>
  <c r="O213" i="91"/>
  <c r="P213" i="91"/>
  <c r="Q213" i="91"/>
  <c r="R213" i="91"/>
  <c r="S213" i="91"/>
  <c r="G214" i="91"/>
  <c r="H214" i="91"/>
  <c r="I214" i="91"/>
  <c r="J214" i="91"/>
  <c r="K214" i="91"/>
  <c r="L214" i="91"/>
  <c r="M214" i="91"/>
  <c r="N214" i="91"/>
  <c r="O214" i="91"/>
  <c r="P214" i="91"/>
  <c r="Q214" i="91"/>
  <c r="R214" i="91"/>
  <c r="S214" i="91"/>
  <c r="F215" i="91"/>
  <c r="G215" i="91"/>
  <c r="H215" i="91"/>
  <c r="I215" i="91"/>
  <c r="J215" i="91"/>
  <c r="K215" i="91"/>
  <c r="L215" i="91"/>
  <c r="M215" i="91"/>
  <c r="N215" i="91"/>
  <c r="O215" i="91"/>
  <c r="P215" i="91"/>
  <c r="Q215" i="91"/>
  <c r="R215" i="91"/>
  <c r="S215" i="91"/>
  <c r="H216" i="91"/>
  <c r="I216" i="91"/>
  <c r="J216" i="91"/>
  <c r="K216" i="91"/>
  <c r="L216" i="91"/>
  <c r="M216" i="91"/>
  <c r="N216" i="91"/>
  <c r="O216" i="91"/>
  <c r="P216" i="91"/>
  <c r="Q216" i="91"/>
  <c r="R216" i="91"/>
  <c r="S216" i="91"/>
  <c r="H217" i="91"/>
  <c r="I217" i="91"/>
  <c r="J217" i="91"/>
  <c r="L217" i="91"/>
  <c r="M217" i="91"/>
  <c r="N217" i="91"/>
  <c r="O217" i="91"/>
  <c r="Q217" i="91"/>
  <c r="R217" i="91"/>
  <c r="S217" i="91"/>
  <c r="H218" i="91"/>
  <c r="I218" i="91"/>
  <c r="J218" i="91"/>
  <c r="K218" i="91"/>
  <c r="L218" i="91"/>
  <c r="M218" i="91"/>
  <c r="N218" i="91"/>
  <c r="O218" i="91"/>
  <c r="P218" i="91"/>
  <c r="Q218" i="91"/>
  <c r="R218" i="91"/>
  <c r="S218" i="91"/>
  <c r="F219" i="91"/>
  <c r="G219" i="91"/>
  <c r="H219" i="91"/>
  <c r="I219" i="91"/>
  <c r="J219" i="91"/>
  <c r="K219" i="91"/>
  <c r="L219" i="91"/>
  <c r="M219" i="91"/>
  <c r="N219" i="91"/>
  <c r="O219" i="91"/>
  <c r="P219" i="91"/>
  <c r="Q219" i="91"/>
  <c r="R219" i="91"/>
  <c r="S219" i="91"/>
  <c r="H220" i="91"/>
  <c r="I220" i="91"/>
  <c r="J220" i="91"/>
  <c r="L220" i="91"/>
  <c r="M220" i="91"/>
  <c r="N220" i="91"/>
  <c r="O220" i="91"/>
  <c r="P220" i="91"/>
  <c r="Q220" i="91"/>
  <c r="R220" i="91"/>
  <c r="S220" i="91"/>
  <c r="H221" i="91"/>
  <c r="I221" i="91"/>
  <c r="J221" i="91"/>
  <c r="K221" i="91"/>
  <c r="L221" i="91"/>
  <c r="M221" i="91"/>
  <c r="N221" i="91"/>
  <c r="O221" i="91"/>
  <c r="P221" i="91"/>
  <c r="Q221" i="91"/>
  <c r="R221" i="91"/>
  <c r="S221" i="91"/>
  <c r="F222" i="91"/>
  <c r="G222" i="91"/>
  <c r="H222" i="91"/>
  <c r="I222" i="91"/>
  <c r="J222" i="91"/>
  <c r="K222" i="91"/>
  <c r="L222" i="91"/>
  <c r="M222" i="91"/>
  <c r="N222" i="91"/>
  <c r="O222" i="91"/>
  <c r="P222" i="91"/>
  <c r="Q222" i="91"/>
  <c r="R222" i="91"/>
  <c r="S222" i="91"/>
  <c r="G223" i="91"/>
  <c r="H223" i="91"/>
  <c r="I223" i="91"/>
  <c r="J223" i="91"/>
  <c r="K223" i="91"/>
  <c r="L223" i="91"/>
  <c r="M223" i="91"/>
  <c r="N223" i="91"/>
  <c r="O223" i="91"/>
  <c r="P223" i="91"/>
  <c r="Q223" i="91"/>
  <c r="R223" i="91"/>
  <c r="S223" i="91"/>
  <c r="Q17" i="93" l="1"/>
  <c r="Q5" i="93" s="1"/>
  <c r="C34" i="93"/>
  <c r="D34" i="93"/>
  <c r="C20" i="93"/>
  <c r="C29" i="93" s="1"/>
  <c r="C34" i="100"/>
  <c r="Q5" i="100"/>
  <c r="D5" i="100"/>
  <c r="Q31" i="100"/>
  <c r="D34" i="100"/>
  <c r="C7" i="100"/>
  <c r="C23" i="100" s="1"/>
  <c r="C18" i="100"/>
  <c r="Q26" i="100"/>
  <c r="C6" i="100"/>
  <c r="J18" i="99"/>
  <c r="J10" i="99"/>
  <c r="J26" i="99" s="1"/>
  <c r="K26" i="99"/>
  <c r="J13" i="99"/>
  <c r="J32" i="99" s="1"/>
  <c r="K32" i="99"/>
  <c r="N7" i="99"/>
  <c r="J23" i="99"/>
  <c r="J37" i="99" s="1"/>
  <c r="L37" i="99"/>
  <c r="J16" i="99"/>
  <c r="J35" i="99" s="1"/>
  <c r="K35" i="99"/>
  <c r="J11" i="99"/>
  <c r="J27" i="99" s="1"/>
  <c r="K27" i="99"/>
  <c r="J21" i="99"/>
  <c r="J29" i="99" s="1"/>
  <c r="L29" i="99"/>
  <c r="L36" i="99"/>
  <c r="J14" i="99"/>
  <c r="J33" i="99" s="1"/>
  <c r="K33" i="99"/>
  <c r="J17" i="99"/>
  <c r="J36" i="99" s="1"/>
  <c r="K36" i="99"/>
  <c r="J9" i="99"/>
  <c r="J25" i="99" s="1"/>
  <c r="K25" i="99"/>
  <c r="K30" i="99"/>
  <c r="J12" i="99"/>
  <c r="J30" i="99" s="1"/>
  <c r="J22" i="99"/>
  <c r="J31" i="99" s="1"/>
  <c r="L31" i="99"/>
  <c r="J15" i="99"/>
  <c r="J34" i="99" s="1"/>
  <c r="K34" i="99"/>
  <c r="M34" i="99"/>
  <c r="M26" i="99"/>
  <c r="C24" i="99"/>
  <c r="C23" i="99"/>
  <c r="C37" i="99" s="1"/>
  <c r="C22" i="99"/>
  <c r="C31" i="99" s="1"/>
  <c r="C21" i="99"/>
  <c r="C29" i="99" s="1"/>
  <c r="C20" i="99"/>
  <c r="M35" i="99"/>
  <c r="N28" i="99"/>
  <c r="M27" i="99"/>
  <c r="D28" i="99"/>
  <c r="L8" i="99"/>
  <c r="L20" i="99"/>
  <c r="K8" i="99"/>
  <c r="D24" i="97"/>
  <c r="D6" i="96"/>
  <c r="B7" i="96"/>
  <c r="B45" i="96"/>
  <c r="B11" i="96"/>
  <c r="B32" i="96"/>
  <c r="B60" i="96"/>
  <c r="B52" i="96"/>
  <c r="L6" i="96"/>
  <c r="B14" i="96"/>
  <c r="B29" i="96"/>
  <c r="H23" i="95"/>
  <c r="E27" i="95"/>
  <c r="L27" i="95"/>
  <c r="L23" i="95"/>
  <c r="J37" i="94"/>
  <c r="G18" i="94"/>
  <c r="R20" i="94"/>
  <c r="R29" i="94"/>
  <c r="G21" i="94"/>
  <c r="J20" i="94"/>
  <c r="J29" i="94"/>
  <c r="H19" i="94"/>
  <c r="F19" i="94"/>
  <c r="D19" i="94" s="1"/>
  <c r="C19" i="94" s="1"/>
  <c r="D28" i="94"/>
  <c r="AC8" i="94"/>
  <c r="F21" i="94"/>
  <c r="I20" i="94"/>
  <c r="H21" i="94"/>
  <c r="I29" i="94"/>
  <c r="I26" i="94"/>
  <c r="H10" i="94"/>
  <c r="H26" i="94" s="1"/>
  <c r="F10" i="94"/>
  <c r="F23" i="94"/>
  <c r="I32" i="94"/>
  <c r="G22" i="94"/>
  <c r="J30" i="94"/>
  <c r="F22" i="94"/>
  <c r="H22" i="94"/>
  <c r="H30" i="94" s="1"/>
  <c r="I30" i="94"/>
  <c r="J33" i="94"/>
  <c r="G14" i="94"/>
  <c r="E24" i="94"/>
  <c r="E38" i="94" s="1"/>
  <c r="G38" i="94"/>
  <c r="J36" i="94"/>
  <c r="G17" i="94"/>
  <c r="G12" i="94"/>
  <c r="H12" i="94"/>
  <c r="H28" i="94" s="1"/>
  <c r="J28" i="94"/>
  <c r="T8" i="94"/>
  <c r="AA20" i="94"/>
  <c r="AA29" i="94"/>
  <c r="R26" i="94"/>
  <c r="I34" i="94"/>
  <c r="F15" i="94"/>
  <c r="H15" i="94"/>
  <c r="H34" i="94" s="1"/>
  <c r="I37" i="94"/>
  <c r="H18" i="94"/>
  <c r="F18" i="94"/>
  <c r="J34" i="94"/>
  <c r="G15" i="94"/>
  <c r="F13" i="94"/>
  <c r="H13" i="94"/>
  <c r="H31" i="94" s="1"/>
  <c r="I31" i="94"/>
  <c r="J26" i="94"/>
  <c r="G10" i="94"/>
  <c r="J25" i="94"/>
  <c r="G9" i="94"/>
  <c r="S38" i="94"/>
  <c r="T37" i="94"/>
  <c r="L37" i="94"/>
  <c r="AB29" i="94"/>
  <c r="AC28" i="94"/>
  <c r="I24" i="94"/>
  <c r="J23" i="94"/>
  <c r="H23" i="94" s="1"/>
  <c r="H32" i="94" s="1"/>
  <c r="K22" i="94"/>
  <c r="K30" i="94" s="1"/>
  <c r="M20" i="94"/>
  <c r="R19" i="94"/>
  <c r="R37" i="94" s="1"/>
  <c r="H17" i="94"/>
  <c r="H36" i="94" s="1"/>
  <c r="AA16" i="94"/>
  <c r="AA35" i="94" s="1"/>
  <c r="I16" i="94"/>
  <c r="K14" i="94"/>
  <c r="K33" i="94" s="1"/>
  <c r="R11" i="94"/>
  <c r="R27" i="94" s="1"/>
  <c r="H9" i="94"/>
  <c r="J38" i="94"/>
  <c r="S29" i="94"/>
  <c r="K21" i="94"/>
  <c r="AB20" i="94"/>
  <c r="L20" i="94"/>
  <c r="L8" i="94" s="1"/>
  <c r="AA15" i="94"/>
  <c r="AA34" i="94" s="1"/>
  <c r="K13" i="94"/>
  <c r="K31" i="94" s="1"/>
  <c r="S20" i="94"/>
  <c r="S8" i="94" s="1"/>
  <c r="F17" i="94"/>
  <c r="G16" i="94"/>
  <c r="I14" i="94"/>
  <c r="J13" i="94"/>
  <c r="J8" i="94" s="1"/>
  <c r="F9" i="94"/>
  <c r="S35" i="94"/>
  <c r="T34" i="94"/>
  <c r="AB26" i="94"/>
  <c r="T26" i="94"/>
  <c r="AC25" i="94"/>
  <c r="K19" i="94"/>
  <c r="AA13" i="94"/>
  <c r="AA31" i="94" s="1"/>
  <c r="K11" i="94"/>
  <c r="K27" i="94" s="1"/>
  <c r="K18" i="94"/>
  <c r="K10" i="94"/>
  <c r="K26" i="94" s="1"/>
  <c r="M8" i="94"/>
  <c r="AA25" i="94"/>
  <c r="I11" i="94"/>
  <c r="I8" i="94" s="1"/>
  <c r="AB8" i="94"/>
  <c r="C19" i="93"/>
  <c r="C27" i="93" s="1"/>
  <c r="C13" i="93"/>
  <c r="C32" i="93" s="1"/>
  <c r="D33" i="93"/>
  <c r="C18" i="93"/>
  <c r="Q26" i="93"/>
  <c r="C6" i="93"/>
  <c r="D5" i="93"/>
  <c r="F22" i="92"/>
  <c r="H22" i="92"/>
  <c r="H30" i="92" s="1"/>
  <c r="I30" i="92"/>
  <c r="J25" i="92"/>
  <c r="G9" i="92"/>
  <c r="J8" i="92"/>
  <c r="E24" i="92"/>
  <c r="E38" i="92" s="1"/>
  <c r="G38" i="92"/>
  <c r="D23" i="92"/>
  <c r="F32" i="92"/>
  <c r="E22" i="92"/>
  <c r="E30" i="92" s="1"/>
  <c r="G30" i="92"/>
  <c r="H11" i="92"/>
  <c r="H27" i="92" s="1"/>
  <c r="I27" i="92"/>
  <c r="F11" i="92"/>
  <c r="I26" i="92"/>
  <c r="H10" i="92"/>
  <c r="H26" i="92" s="1"/>
  <c r="F10" i="92"/>
  <c r="D9" i="92"/>
  <c r="F25" i="92"/>
  <c r="J36" i="92"/>
  <c r="G17" i="92"/>
  <c r="J34" i="92"/>
  <c r="G15" i="92"/>
  <c r="G12" i="92"/>
  <c r="J28" i="92"/>
  <c r="AB8" i="92"/>
  <c r="R20" i="92"/>
  <c r="R29" i="92"/>
  <c r="H19" i="92"/>
  <c r="F19" i="92"/>
  <c r="D19" i="92" s="1"/>
  <c r="C19" i="92" s="1"/>
  <c r="I37" i="92"/>
  <c r="H18" i="92"/>
  <c r="H37" i="92" s="1"/>
  <c r="F18" i="92"/>
  <c r="F13" i="92"/>
  <c r="I31" i="92"/>
  <c r="H12" i="92"/>
  <c r="H28" i="92" s="1"/>
  <c r="I28" i="92"/>
  <c r="F12" i="92"/>
  <c r="AA20" i="92"/>
  <c r="AA29" i="92"/>
  <c r="J37" i="92"/>
  <c r="G18" i="92"/>
  <c r="J27" i="92"/>
  <c r="G11" i="92"/>
  <c r="G23" i="92"/>
  <c r="J32" i="92"/>
  <c r="G21" i="92"/>
  <c r="J20" i="92"/>
  <c r="J29" i="92"/>
  <c r="J26" i="92"/>
  <c r="G10" i="92"/>
  <c r="F21" i="92"/>
  <c r="I20" i="92"/>
  <c r="H21" i="92"/>
  <c r="I29" i="92"/>
  <c r="D15" i="92"/>
  <c r="F34" i="92"/>
  <c r="E14" i="92"/>
  <c r="E33" i="92" s="1"/>
  <c r="G33" i="92"/>
  <c r="T37" i="92"/>
  <c r="I24" i="92"/>
  <c r="K22" i="92"/>
  <c r="K30" i="92" s="1"/>
  <c r="AC20" i="92"/>
  <c r="AC8" i="92" s="1"/>
  <c r="M20" i="92"/>
  <c r="R19" i="92"/>
  <c r="H17" i="92"/>
  <c r="H36" i="92" s="1"/>
  <c r="AA16" i="92"/>
  <c r="AA35" i="92" s="1"/>
  <c r="I16" i="92"/>
  <c r="K14" i="92"/>
  <c r="K33" i="92" s="1"/>
  <c r="R11" i="92"/>
  <c r="R27" i="92" s="1"/>
  <c r="H9" i="92"/>
  <c r="J38" i="92"/>
  <c r="S37" i="92"/>
  <c r="AA23" i="92"/>
  <c r="AA32" i="92" s="1"/>
  <c r="K21" i="92"/>
  <c r="AB20" i="92"/>
  <c r="L20" i="92"/>
  <c r="L8" i="92" s="1"/>
  <c r="R18" i="92"/>
  <c r="R37" i="92" s="1"/>
  <c r="AA15" i="92"/>
  <c r="AA34" i="92" s="1"/>
  <c r="K13" i="92"/>
  <c r="K31" i="92" s="1"/>
  <c r="R10" i="92"/>
  <c r="R26" i="92" s="1"/>
  <c r="H23" i="92"/>
  <c r="H32" i="92" s="1"/>
  <c r="S20" i="92"/>
  <c r="S8" i="92" s="1"/>
  <c r="F17" i="92"/>
  <c r="G16" i="92"/>
  <c r="H15" i="92"/>
  <c r="H34" i="92" s="1"/>
  <c r="I14" i="92"/>
  <c r="J13" i="92"/>
  <c r="K12" i="92"/>
  <c r="K28" i="92" s="1"/>
  <c r="R9" i="92"/>
  <c r="S27" i="92"/>
  <c r="T26" i="92"/>
  <c r="K19" i="92"/>
  <c r="K37" i="92" s="1"/>
  <c r="K11" i="92"/>
  <c r="K27" i="92" s="1"/>
  <c r="M8" i="92"/>
  <c r="AA25" i="92"/>
  <c r="S25" i="92"/>
  <c r="K9" i="92"/>
  <c r="G105" i="91"/>
  <c r="G161" i="91" s="1"/>
  <c r="G164" i="91"/>
  <c r="F108" i="91"/>
  <c r="S12" i="91" a="1"/>
  <c r="S12" i="91" s="1"/>
  <c r="F25" i="91"/>
  <c r="G137" i="91"/>
  <c r="N13" i="91" a="1"/>
  <c r="N13" i="91" s="1"/>
  <c r="F122" i="91"/>
  <c r="G220" i="91"/>
  <c r="K210" i="91"/>
  <c r="E59" i="91"/>
  <c r="E192" i="91" s="1"/>
  <c r="F192" i="91"/>
  <c r="F152" i="91"/>
  <c r="E40" i="91"/>
  <c r="E152" i="91" s="1"/>
  <c r="E33" i="91"/>
  <c r="E145" i="91" s="1"/>
  <c r="F145" i="91"/>
  <c r="E117" i="91"/>
  <c r="E180" i="91" s="1"/>
  <c r="F180" i="91"/>
  <c r="F55" i="91"/>
  <c r="G188" i="91"/>
  <c r="F27" i="91"/>
  <c r="G139" i="91"/>
  <c r="L13" i="91" a="1"/>
  <c r="L13" i="91" s="1"/>
  <c r="E79" i="91"/>
  <c r="E212" i="91" s="1"/>
  <c r="F212" i="91"/>
  <c r="F24" i="91"/>
  <c r="G136" i="91"/>
  <c r="E58" i="91"/>
  <c r="E191" i="91" s="1"/>
  <c r="F191" i="91"/>
  <c r="E125" i="91"/>
  <c r="E223" i="91" s="1"/>
  <c r="F223" i="91"/>
  <c r="E81" i="91"/>
  <c r="E214" i="91" s="1"/>
  <c r="F214" i="91"/>
  <c r="F65" i="91"/>
  <c r="G198" i="91"/>
  <c r="F123" i="91"/>
  <c r="G221" i="91"/>
  <c r="G181" i="91"/>
  <c r="F118" i="91"/>
  <c r="E114" i="91"/>
  <c r="E177" i="91" s="1"/>
  <c r="F177" i="91"/>
  <c r="E32" i="91"/>
  <c r="E144" i="91" s="1"/>
  <c r="F144" i="91"/>
  <c r="E97" i="91"/>
  <c r="E160" i="91"/>
  <c r="E62" i="91"/>
  <c r="E195" i="91" s="1"/>
  <c r="F195" i="91"/>
  <c r="F34" i="91"/>
  <c r="G146" i="91"/>
  <c r="K126" i="91"/>
  <c r="K220" i="91"/>
  <c r="K164" i="91"/>
  <c r="P134" i="91"/>
  <c r="G120" i="91"/>
  <c r="H112" i="91"/>
  <c r="H175" i="91" s="1"/>
  <c r="G113" i="91"/>
  <c r="K105" i="91"/>
  <c r="K161" i="91" s="1"/>
  <c r="K94" i="91"/>
  <c r="F93" i="91"/>
  <c r="G93" i="91"/>
  <c r="H42" i="91"/>
  <c r="H168" i="91" s="1"/>
  <c r="H35" i="91"/>
  <c r="H147" i="91" s="1"/>
  <c r="F31" i="91"/>
  <c r="H28" i="91"/>
  <c r="H140" i="91" s="1"/>
  <c r="G29" i="91"/>
  <c r="R10" i="91" a="1"/>
  <c r="R10" i="91" s="1"/>
  <c r="R9" i="91" a="1"/>
  <c r="R9" i="91" s="1"/>
  <c r="R8" i="91" a="1"/>
  <c r="R8" i="91" s="1"/>
  <c r="I9" i="91" a="1"/>
  <c r="I9" i="91" s="1"/>
  <c r="I8" i="91" a="1"/>
  <c r="I8" i="91" s="1"/>
  <c r="I13" i="91" a="1"/>
  <c r="I13" i="91" s="1"/>
  <c r="I133" i="91"/>
  <c r="I10" i="91" a="1"/>
  <c r="I10" i="91" s="1"/>
  <c r="G19" i="91"/>
  <c r="G15" i="91"/>
  <c r="H14" i="91"/>
  <c r="H127" i="91"/>
  <c r="I12" i="91" a="1"/>
  <c r="I12" i="91" s="1"/>
  <c r="K213" i="91"/>
  <c r="F184" i="91"/>
  <c r="G177" i="91"/>
  <c r="P162" i="91"/>
  <c r="F160" i="91"/>
  <c r="G149" i="91"/>
  <c r="K146" i="91"/>
  <c r="K92" i="91"/>
  <c r="K91" i="91" s="1"/>
  <c r="G90" i="91"/>
  <c r="G72" i="91"/>
  <c r="P35" i="91"/>
  <c r="P147" i="91" s="1"/>
  <c r="Q9" i="91" a="1"/>
  <c r="Q9" i="91" s="1"/>
  <c r="G17" i="91"/>
  <c r="R12" i="91" a="1"/>
  <c r="R12" i="91" s="1"/>
  <c r="L11" i="91" a="1"/>
  <c r="L11" i="91" s="1"/>
  <c r="P211" i="91"/>
  <c r="H195" i="91"/>
  <c r="K136" i="91"/>
  <c r="F106" i="91"/>
  <c r="G94" i="91"/>
  <c r="P92" i="91"/>
  <c r="P91" i="91" s="1"/>
  <c r="H77" i="91"/>
  <c r="P63" i="91"/>
  <c r="P196" i="91" s="1"/>
  <c r="K35" i="91"/>
  <c r="K147" i="91" s="1"/>
  <c r="S8" i="91" a="1"/>
  <c r="S8" i="91" s="1"/>
  <c r="S11" i="91" a="1"/>
  <c r="S11" i="91" s="1"/>
  <c r="S9" i="91" a="1"/>
  <c r="S9" i="91" s="1"/>
  <c r="J11" i="91" a="1"/>
  <c r="J11" i="91" s="1"/>
  <c r="F94" i="91"/>
  <c r="H56" i="91"/>
  <c r="H189" i="91" s="1"/>
  <c r="K28" i="91"/>
  <c r="K140" i="91" s="1"/>
  <c r="G26" i="91"/>
  <c r="H138" i="91"/>
  <c r="R126" i="91"/>
  <c r="R7" i="91" a="1"/>
  <c r="R7" i="91" s="1"/>
  <c r="I7" i="91" a="1"/>
  <c r="I7" i="91" s="1"/>
  <c r="I11" i="91" a="1"/>
  <c r="I11" i="91" s="1"/>
  <c r="H165" i="91"/>
  <c r="F109" i="91"/>
  <c r="E101" i="91"/>
  <c r="P84" i="91"/>
  <c r="P210" i="91" s="1"/>
  <c r="G80" i="91"/>
  <c r="G63" i="91"/>
  <c r="G196" i="91" s="1"/>
  <c r="G35" i="91"/>
  <c r="G147" i="91" s="1"/>
  <c r="F36" i="91"/>
  <c r="Q10" i="91" a="1"/>
  <c r="Q10" i="91" s="1"/>
  <c r="N8" i="91" a="1"/>
  <c r="N8" i="91" s="1"/>
  <c r="N10" i="91" a="1"/>
  <c r="N10" i="91" s="1"/>
  <c r="N7" i="91" a="1"/>
  <c r="N7" i="91" s="1"/>
  <c r="N9" i="91" a="1"/>
  <c r="N9" i="91" s="1"/>
  <c r="G20" i="91"/>
  <c r="H132" i="91"/>
  <c r="G16" i="91"/>
  <c r="Q7" i="91" a="1"/>
  <c r="Q7" i="91" s="1"/>
  <c r="J13" i="91" a="1"/>
  <c r="J13" i="91" s="1"/>
  <c r="N12" i="91" a="1"/>
  <c r="N12" i="91" s="1"/>
  <c r="R11" i="91" a="1"/>
  <c r="R11" i="91" s="1"/>
  <c r="P158" i="91"/>
  <c r="P119" i="91"/>
  <c r="P217" i="91" s="1"/>
  <c r="H95" i="91"/>
  <c r="G102" i="91"/>
  <c r="O91" i="91"/>
  <c r="O9" i="91" s="1" a="1"/>
  <c r="O9" i="91" s="1"/>
  <c r="F87" i="91"/>
  <c r="E87" i="91" s="1"/>
  <c r="F78" i="91"/>
  <c r="G77" i="91"/>
  <c r="F69" i="91"/>
  <c r="G54" i="91"/>
  <c r="M10" i="91" a="1"/>
  <c r="M10" i="91" s="1"/>
  <c r="F43" i="91"/>
  <c r="F41" i="91"/>
  <c r="F39" i="91"/>
  <c r="G30" i="91"/>
  <c r="H21" i="91"/>
  <c r="H133" i="91" s="1"/>
  <c r="G22" i="91"/>
  <c r="O7" i="91" a="1"/>
  <c r="O7" i="91" s="1"/>
  <c r="S13" i="91" a="1"/>
  <c r="S13" i="91" s="1"/>
  <c r="M12" i="91" a="1"/>
  <c r="M12" i="91" s="1"/>
  <c r="Q11" i="91" a="1"/>
  <c r="Q11" i="91" s="1"/>
  <c r="P112" i="91"/>
  <c r="P175" i="91" s="1"/>
  <c r="H105" i="91"/>
  <c r="H161" i="91" s="1"/>
  <c r="K98" i="91"/>
  <c r="K154" i="91" s="1"/>
  <c r="G85" i="91"/>
  <c r="H84" i="91"/>
  <c r="F71" i="91"/>
  <c r="G70" i="91"/>
  <c r="G203" i="91" s="1"/>
  <c r="G50" i="91"/>
  <c r="H49" i="91"/>
  <c r="H182" i="91" s="1"/>
  <c r="P28" i="91"/>
  <c r="P140" i="91" s="1"/>
  <c r="L12" i="91" a="1"/>
  <c r="L12" i="91" s="1"/>
  <c r="L10" i="91" a="1"/>
  <c r="L10" i="91" s="1"/>
  <c r="L9" i="91" a="1"/>
  <c r="L9" i="91" s="1"/>
  <c r="L8" i="91" a="1"/>
  <c r="L8" i="91" s="1"/>
  <c r="P12" i="91" a="1"/>
  <c r="P12" i="91" s="1"/>
  <c r="P14" i="91"/>
  <c r="P127" i="91"/>
  <c r="F57" i="91"/>
  <c r="G56" i="91"/>
  <c r="G189" i="91" s="1"/>
  <c r="M13" i="91" a="1"/>
  <c r="M13" i="91" s="1"/>
  <c r="J10" i="91" a="1"/>
  <c r="J10" i="91" s="1"/>
  <c r="K129" i="91"/>
  <c r="M7" i="91" a="1"/>
  <c r="M7" i="91" s="1"/>
  <c r="N11" i="91" a="1"/>
  <c r="N11" i="91" s="1"/>
  <c r="S10" i="91" a="1"/>
  <c r="S10" i="91" s="1"/>
  <c r="M8" i="91" a="1"/>
  <c r="M8" i="91" s="1"/>
  <c r="G48" i="91"/>
  <c r="K21" i="91"/>
  <c r="K11" i="91" s="1" a="1"/>
  <c r="K11" i="91" s="1"/>
  <c r="S7" i="91" a="1"/>
  <c r="S7" i="91" s="1"/>
  <c r="J7" i="91" a="1"/>
  <c r="J7" i="91" s="1"/>
  <c r="J126" i="91"/>
  <c r="Q13" i="91" a="1"/>
  <c r="Q13" i="91" s="1"/>
  <c r="O11" i="91" a="1"/>
  <c r="O11" i="91" s="1"/>
  <c r="M9" i="91" a="1"/>
  <c r="M9" i="91" s="1"/>
  <c r="Q8" i="91" a="1"/>
  <c r="Q8" i="91" s="1"/>
  <c r="H92" i="91"/>
  <c r="G99" i="91"/>
  <c r="P70" i="91"/>
  <c r="P203" i="91" s="1"/>
  <c r="K63" i="91"/>
  <c r="K196" i="91" s="1"/>
  <c r="O8" i="91" a="1"/>
  <c r="O8" i="91" s="1"/>
  <c r="J8" i="91" a="1"/>
  <c r="J8" i="91" s="1"/>
  <c r="G103" i="91"/>
  <c r="H96" i="91"/>
  <c r="G74" i="91"/>
  <c r="H70" i="91"/>
  <c r="H203" i="91" s="1"/>
  <c r="J9" i="91" a="1"/>
  <c r="J9" i="91" s="1"/>
  <c r="G44" i="91"/>
  <c r="G42" i="91" s="1"/>
  <c r="G168" i="91" s="1"/>
  <c r="G18" i="91"/>
  <c r="L7" i="91" a="1"/>
  <c r="L7" i="91" s="1"/>
  <c r="C17" i="100" l="1"/>
  <c r="C5" i="100" s="1"/>
  <c r="C26" i="100"/>
  <c r="C22" i="100"/>
  <c r="K7" i="99"/>
  <c r="J8" i="99"/>
  <c r="K24" i="99"/>
  <c r="L19" i="99"/>
  <c r="L7" i="99" s="1"/>
  <c r="J20" i="99"/>
  <c r="L28" i="99"/>
  <c r="L24" i="99"/>
  <c r="C28" i="99"/>
  <c r="C19" i="99"/>
  <c r="C7" i="99" s="1"/>
  <c r="B6" i="96"/>
  <c r="D17" i="94"/>
  <c r="F36" i="94"/>
  <c r="F31" i="94"/>
  <c r="D13" i="94"/>
  <c r="F20" i="94"/>
  <c r="H20" i="94"/>
  <c r="H29" i="94"/>
  <c r="H8" i="94"/>
  <c r="H25" i="94"/>
  <c r="E15" i="94"/>
  <c r="E34" i="94" s="1"/>
  <c r="G34" i="94"/>
  <c r="R8" i="94"/>
  <c r="F29" i="94"/>
  <c r="D21" i="94"/>
  <c r="E14" i="94"/>
  <c r="E33" i="94" s="1"/>
  <c r="G33" i="94"/>
  <c r="K37" i="94"/>
  <c r="J32" i="94"/>
  <c r="G23" i="94"/>
  <c r="E9" i="94"/>
  <c r="G25" i="94"/>
  <c r="G28" i="94"/>
  <c r="E12" i="94"/>
  <c r="D23" i="94"/>
  <c r="F32" i="94"/>
  <c r="G20" i="94"/>
  <c r="G29" i="94"/>
  <c r="E21" i="94"/>
  <c r="E22" i="94"/>
  <c r="E30" i="94" s="1"/>
  <c r="G30" i="94"/>
  <c r="D9" i="94"/>
  <c r="F25" i="94"/>
  <c r="F24" i="94"/>
  <c r="I38" i="94"/>
  <c r="H24" i="94"/>
  <c r="H38" i="94" s="1"/>
  <c r="F37" i="94"/>
  <c r="D18" i="94"/>
  <c r="G36" i="94"/>
  <c r="E17" i="94"/>
  <c r="E36" i="94" s="1"/>
  <c r="F30" i="94"/>
  <c r="D22" i="94"/>
  <c r="D10" i="94"/>
  <c r="F26" i="94"/>
  <c r="G13" i="94"/>
  <c r="J31" i="94"/>
  <c r="I35" i="94"/>
  <c r="F16" i="94"/>
  <c r="H16" i="94"/>
  <c r="H35" i="94" s="1"/>
  <c r="E10" i="94"/>
  <c r="E26" i="94" s="1"/>
  <c r="G26" i="94"/>
  <c r="H37" i="94"/>
  <c r="D15" i="94"/>
  <c r="F34" i="94"/>
  <c r="F14" i="94"/>
  <c r="H14" i="94"/>
  <c r="H33" i="94" s="1"/>
  <c r="I33" i="94"/>
  <c r="K20" i="94"/>
  <c r="K8" i="94" s="1"/>
  <c r="K29" i="94"/>
  <c r="AA8" i="94"/>
  <c r="G37" i="94"/>
  <c r="E18" i="94"/>
  <c r="E37" i="94" s="1"/>
  <c r="H11" i="94"/>
  <c r="H27" i="94" s="1"/>
  <c r="I27" i="94"/>
  <c r="F11" i="94"/>
  <c r="G35" i="94"/>
  <c r="E16" i="94"/>
  <c r="E35" i="94" s="1"/>
  <c r="C22" i="93"/>
  <c r="C17" i="93"/>
  <c r="C5" i="93" s="1"/>
  <c r="C26" i="93"/>
  <c r="D34" i="92"/>
  <c r="F37" i="92"/>
  <c r="D18" i="92"/>
  <c r="G13" i="92"/>
  <c r="G8" i="92" s="1"/>
  <c r="J31" i="92"/>
  <c r="G37" i="92"/>
  <c r="E18" i="92"/>
  <c r="E37" i="92" s="1"/>
  <c r="G20" i="92"/>
  <c r="G29" i="92"/>
  <c r="E21" i="92"/>
  <c r="F14" i="92"/>
  <c r="H14" i="92"/>
  <c r="H33" i="92" s="1"/>
  <c r="I33" i="92"/>
  <c r="I8" i="92"/>
  <c r="H13" i="92"/>
  <c r="H31" i="92" s="1"/>
  <c r="D11" i="92"/>
  <c r="F27" i="92"/>
  <c r="D17" i="92"/>
  <c r="F36" i="92"/>
  <c r="F24" i="92"/>
  <c r="I38" i="92"/>
  <c r="H24" i="92"/>
  <c r="H38" i="92" s="1"/>
  <c r="H20" i="92"/>
  <c r="H29" i="92"/>
  <c r="AA8" i="92"/>
  <c r="G28" i="92"/>
  <c r="E12" i="92"/>
  <c r="E28" i="92" s="1"/>
  <c r="C9" i="92"/>
  <c r="D25" i="92"/>
  <c r="E16" i="92"/>
  <c r="E35" i="92" s="1"/>
  <c r="G35" i="92"/>
  <c r="E9" i="92"/>
  <c r="G25" i="92"/>
  <c r="K20" i="92"/>
  <c r="K8" i="92" s="1"/>
  <c r="K29" i="92"/>
  <c r="I35" i="92"/>
  <c r="F16" i="92"/>
  <c r="H16" i="92"/>
  <c r="H35" i="92" s="1"/>
  <c r="F20" i="92"/>
  <c r="E23" i="92"/>
  <c r="E32" i="92" s="1"/>
  <c r="G32" i="92"/>
  <c r="F28" i="92"/>
  <c r="D12" i="92"/>
  <c r="E15" i="92"/>
  <c r="E34" i="92" s="1"/>
  <c r="G34" i="92"/>
  <c r="K25" i="92"/>
  <c r="R25" i="92"/>
  <c r="R8" i="92"/>
  <c r="F29" i="92"/>
  <c r="D21" i="92"/>
  <c r="E11" i="92"/>
  <c r="E27" i="92" s="1"/>
  <c r="G27" i="92"/>
  <c r="D10" i="92"/>
  <c r="F26" i="92"/>
  <c r="H25" i="92"/>
  <c r="F31" i="92"/>
  <c r="D13" i="92"/>
  <c r="E10" i="92"/>
  <c r="E26" i="92" s="1"/>
  <c r="G26" i="92"/>
  <c r="G36" i="92"/>
  <c r="E17" i="92"/>
  <c r="E36" i="92" s="1"/>
  <c r="D32" i="92"/>
  <c r="C23" i="92"/>
  <c r="C32" i="92" s="1"/>
  <c r="F30" i="92"/>
  <c r="D22" i="92"/>
  <c r="G130" i="91"/>
  <c r="F18" i="91"/>
  <c r="F85" i="91"/>
  <c r="G84" i="91"/>
  <c r="G211" i="91"/>
  <c r="F48" i="91"/>
  <c r="G174" i="91"/>
  <c r="E69" i="91"/>
  <c r="E202" i="91" s="1"/>
  <c r="F202" i="91"/>
  <c r="F26" i="91"/>
  <c r="G138" i="91"/>
  <c r="F72" i="91"/>
  <c r="G205" i="91"/>
  <c r="E118" i="91"/>
  <c r="E181" i="91" s="1"/>
  <c r="F181" i="91"/>
  <c r="E122" i="91"/>
  <c r="E220" i="91" s="1"/>
  <c r="F220" i="91"/>
  <c r="G159" i="91"/>
  <c r="G96" i="91"/>
  <c r="F103" i="91"/>
  <c r="K10" i="91" a="1"/>
  <c r="K10" i="91" s="1"/>
  <c r="P7" i="91" a="1"/>
  <c r="P7" i="91" s="1"/>
  <c r="P126" i="91"/>
  <c r="F30" i="91"/>
  <c r="G142" i="91"/>
  <c r="G210" i="91"/>
  <c r="F20" i="91"/>
  <c r="G132" i="91"/>
  <c r="O12" i="91" a="1"/>
  <c r="O12" i="91" s="1"/>
  <c r="F90" i="91"/>
  <c r="G216" i="91"/>
  <c r="G131" i="91"/>
  <c r="F19" i="91"/>
  <c r="F50" i="91"/>
  <c r="G183" i="91"/>
  <c r="G49" i="91"/>
  <c r="G182" i="91" s="1"/>
  <c r="E39" i="91"/>
  <c r="E151" i="91" s="1"/>
  <c r="F151" i="91"/>
  <c r="E78" i="91"/>
  <c r="F211" i="91"/>
  <c r="F77" i="91"/>
  <c r="O10" i="91" a="1"/>
  <c r="O10" i="91" s="1"/>
  <c r="G28" i="91"/>
  <c r="G140" i="91" s="1"/>
  <c r="G141" i="91"/>
  <c r="F29" i="91"/>
  <c r="E27" i="91"/>
  <c r="E139" i="91" s="1"/>
  <c r="F139" i="91"/>
  <c r="P10" i="91" a="1"/>
  <c r="P10" i="91" s="1"/>
  <c r="E41" i="91"/>
  <c r="E153" i="91" s="1"/>
  <c r="F153" i="91"/>
  <c r="F80" i="91"/>
  <c r="G213" i="91"/>
  <c r="K7" i="91" a="1"/>
  <c r="K7" i="91" s="1"/>
  <c r="F221" i="91"/>
  <c r="E123" i="91"/>
  <c r="E221" i="91" s="1"/>
  <c r="O13" i="91" a="1"/>
  <c r="O13" i="91" s="1"/>
  <c r="E25" i="91"/>
  <c r="E137" i="91" s="1"/>
  <c r="F137" i="91"/>
  <c r="G170" i="91"/>
  <c r="F44" i="91"/>
  <c r="P13" i="91" a="1"/>
  <c r="P13" i="91" s="1"/>
  <c r="E71" i="91"/>
  <c r="F204" i="91"/>
  <c r="F70" i="91"/>
  <c r="F203" i="91" s="1"/>
  <c r="H13" i="91" a="1"/>
  <c r="H13" i="91" s="1"/>
  <c r="E43" i="91"/>
  <c r="F169" i="91"/>
  <c r="F42" i="91"/>
  <c r="F168" i="91" s="1"/>
  <c r="H210" i="91"/>
  <c r="F143" i="91"/>
  <c r="E31" i="91"/>
  <c r="E143" i="91" s="1"/>
  <c r="G112" i="91"/>
  <c r="G175" i="91" s="1"/>
  <c r="F113" i="91"/>
  <c r="G176" i="91"/>
  <c r="F56" i="91"/>
  <c r="F189" i="91" s="1"/>
  <c r="F190" i="91"/>
  <c r="E57" i="91"/>
  <c r="G95" i="91"/>
  <c r="F102" i="91"/>
  <c r="G158" i="91"/>
  <c r="E94" i="91"/>
  <c r="E157" i="91"/>
  <c r="F17" i="91"/>
  <c r="G10" i="91" a="1"/>
  <c r="G10" i="91" s="1"/>
  <c r="G129" i="91"/>
  <c r="H126" i="91"/>
  <c r="E34" i="91"/>
  <c r="E146" i="91" s="1"/>
  <c r="F146" i="91"/>
  <c r="E65" i="91"/>
  <c r="F198" i="91"/>
  <c r="F136" i="91"/>
  <c r="E24" i="91"/>
  <c r="E136" i="91" s="1"/>
  <c r="F188" i="91"/>
  <c r="E55" i="91"/>
  <c r="E188" i="91" s="1"/>
  <c r="E108" i="91"/>
  <c r="E164" i="91" s="1"/>
  <c r="F164" i="91"/>
  <c r="K8" i="91" a="1"/>
  <c r="K8" i="91" s="1"/>
  <c r="F54" i="91"/>
  <c r="G187" i="91"/>
  <c r="E109" i="91"/>
  <c r="E165" i="91" s="1"/>
  <c r="F165" i="91"/>
  <c r="P9" i="91" a="1"/>
  <c r="P9" i="91" s="1"/>
  <c r="F15" i="91"/>
  <c r="G14" i="91"/>
  <c r="G8" i="91" a="1"/>
  <c r="G8" i="91" s="1"/>
  <c r="G127" i="91"/>
  <c r="F120" i="91"/>
  <c r="G119" i="91"/>
  <c r="G217" i="91" s="1"/>
  <c r="G218" i="91"/>
  <c r="G92" i="91"/>
  <c r="G91" i="91" s="1"/>
  <c r="G12" i="91" s="1" a="1"/>
  <c r="G12" i="91" s="1"/>
  <c r="F99" i="91"/>
  <c r="G155" i="91"/>
  <c r="G98" i="91"/>
  <c r="G154" i="91" s="1"/>
  <c r="P11" i="91" a="1"/>
  <c r="P11" i="91" s="1"/>
  <c r="H9" i="91" a="1"/>
  <c r="H9" i="91" s="1"/>
  <c r="G207" i="91"/>
  <c r="F74" i="91"/>
  <c r="H91" i="91"/>
  <c r="H8" i="91" s="1" a="1"/>
  <c r="H8" i="91" s="1"/>
  <c r="K133" i="91"/>
  <c r="K12" i="91" a="1"/>
  <c r="K12" i="91" s="1"/>
  <c r="K13" i="91" a="1"/>
  <c r="K13" i="91" s="1"/>
  <c r="K9" i="91" a="1"/>
  <c r="K9" i="91" s="1"/>
  <c r="P8" i="91" a="1"/>
  <c r="P8" i="91" s="1"/>
  <c r="F22" i="91"/>
  <c r="G21" i="91"/>
  <c r="G133" i="91" s="1"/>
  <c r="G134" i="91"/>
  <c r="G9" i="91" a="1"/>
  <c r="G9" i="91" s="1"/>
  <c r="F16" i="91"/>
  <c r="G128" i="91"/>
  <c r="F35" i="91"/>
  <c r="F147" i="91" s="1"/>
  <c r="E36" i="91"/>
  <c r="F148" i="91"/>
  <c r="F105" i="91"/>
  <c r="F161" i="91" s="1"/>
  <c r="E106" i="91"/>
  <c r="F162" i="91"/>
  <c r="H10" i="91" a="1"/>
  <c r="H10" i="91" s="1"/>
  <c r="F63" i="91"/>
  <c r="F196" i="91" s="1"/>
  <c r="J24" i="99" l="1"/>
  <c r="J7" i="99"/>
  <c r="J28" i="99"/>
  <c r="J19" i="99"/>
  <c r="D34" i="94"/>
  <c r="C15" i="94"/>
  <c r="C34" i="94" s="1"/>
  <c r="G31" i="94"/>
  <c r="E13" i="94"/>
  <c r="E31" i="94" s="1"/>
  <c r="E29" i="94"/>
  <c r="E20" i="94"/>
  <c r="D20" i="94"/>
  <c r="C21" i="94"/>
  <c r="D29" i="94"/>
  <c r="E28" i="94"/>
  <c r="C12" i="94"/>
  <c r="C28" i="94" s="1"/>
  <c r="C10" i="94"/>
  <c r="C26" i="94" s="1"/>
  <c r="D26" i="94"/>
  <c r="G8" i="94"/>
  <c r="D30" i="94"/>
  <c r="C22" i="94"/>
  <c r="C30" i="94" s="1"/>
  <c r="D24" i="94"/>
  <c r="F38" i="94"/>
  <c r="E25" i="94"/>
  <c r="D31" i="94"/>
  <c r="C13" i="94"/>
  <c r="C31" i="94" s="1"/>
  <c r="C18" i="94"/>
  <c r="C37" i="94" s="1"/>
  <c r="D37" i="94"/>
  <c r="D11" i="94"/>
  <c r="F27" i="94"/>
  <c r="E23" i="94"/>
  <c r="E32" i="94" s="1"/>
  <c r="G32" i="94"/>
  <c r="D16" i="94"/>
  <c r="F35" i="94"/>
  <c r="F8" i="94"/>
  <c r="D14" i="94"/>
  <c r="F33" i="94"/>
  <c r="C9" i="94"/>
  <c r="D25" i="94"/>
  <c r="D32" i="94"/>
  <c r="C17" i="94"/>
  <c r="C36" i="94" s="1"/>
  <c r="D36" i="94"/>
  <c r="C12" i="92"/>
  <c r="C28" i="92" s="1"/>
  <c r="D28" i="92"/>
  <c r="F33" i="92"/>
  <c r="D14" i="92"/>
  <c r="C18" i="92"/>
  <c r="C37" i="92" s="1"/>
  <c r="D37" i="92"/>
  <c r="D20" i="92"/>
  <c r="C21" i="92"/>
  <c r="D29" i="92"/>
  <c r="D24" i="92"/>
  <c r="F38" i="92"/>
  <c r="H8" i="92"/>
  <c r="C17" i="92"/>
  <c r="C36" i="92" s="1"/>
  <c r="D36" i="92"/>
  <c r="E29" i="92"/>
  <c r="E20" i="92"/>
  <c r="E8" i="92" s="1"/>
  <c r="C22" i="92"/>
  <c r="C30" i="92" s="1"/>
  <c r="D30" i="92"/>
  <c r="E13" i="92"/>
  <c r="E31" i="92" s="1"/>
  <c r="G31" i="92"/>
  <c r="E25" i="92"/>
  <c r="D31" i="92"/>
  <c r="C13" i="92"/>
  <c r="C31" i="92" s="1"/>
  <c r="C25" i="92"/>
  <c r="C10" i="92"/>
  <c r="C26" i="92" s="1"/>
  <c r="D26" i="92"/>
  <c r="C11" i="92"/>
  <c r="C27" i="92" s="1"/>
  <c r="D27" i="92"/>
  <c r="C15" i="92"/>
  <c r="C34" i="92" s="1"/>
  <c r="D16" i="92"/>
  <c r="D8" i="92" s="1"/>
  <c r="F35" i="92"/>
  <c r="F8" i="92"/>
  <c r="E148" i="91"/>
  <c r="E35" i="91"/>
  <c r="E147" i="91" s="1"/>
  <c r="E198" i="91"/>
  <c r="E63" i="91"/>
  <c r="E196" i="91" s="1"/>
  <c r="E80" i="91"/>
  <c r="E213" i="91" s="1"/>
  <c r="F213" i="91"/>
  <c r="E16" i="91"/>
  <c r="F128" i="91"/>
  <c r="E50" i="91"/>
  <c r="F49" i="91"/>
  <c r="F182" i="91" s="1"/>
  <c r="F183" i="91"/>
  <c r="E20" i="91"/>
  <c r="F132" i="91"/>
  <c r="H12" i="91" a="1"/>
  <c r="H12" i="91" s="1"/>
  <c r="E48" i="91"/>
  <c r="E174" i="91" s="1"/>
  <c r="F174" i="91"/>
  <c r="G13" i="91" a="1"/>
  <c r="G13" i="91" s="1"/>
  <c r="F96" i="91"/>
  <c r="E103" i="91"/>
  <c r="F159" i="91"/>
  <c r="F98" i="91"/>
  <c r="F154" i="91" s="1"/>
  <c r="E99" i="91"/>
  <c r="F92" i="91"/>
  <c r="F91" i="91" s="1"/>
  <c r="F155" i="91"/>
  <c r="F14" i="91"/>
  <c r="F127" i="91"/>
  <c r="E15" i="91"/>
  <c r="E162" i="91"/>
  <c r="E105" i="91"/>
  <c r="E161" i="91" s="1"/>
  <c r="F131" i="91"/>
  <c r="E19" i="91"/>
  <c r="H11" i="91" a="1"/>
  <c r="H11" i="91" s="1"/>
  <c r="F205" i="91"/>
  <c r="E72" i="91"/>
  <c r="E205" i="91" s="1"/>
  <c r="E102" i="91"/>
  <c r="F95" i="91"/>
  <c r="F158" i="91"/>
  <c r="E74" i="91"/>
  <c r="E207" i="91" s="1"/>
  <c r="F207" i="91"/>
  <c r="H7" i="91" a="1"/>
  <c r="H7" i="91" s="1"/>
  <c r="E77" i="91"/>
  <c r="E210" i="91" s="1"/>
  <c r="E211" i="91"/>
  <c r="E85" i="91"/>
  <c r="E84" i="91" s="1"/>
  <c r="F84" i="91"/>
  <c r="F210" i="91" s="1"/>
  <c r="G7" i="91" a="1"/>
  <c r="G7" i="91" s="1"/>
  <c r="G126" i="91"/>
  <c r="F112" i="91"/>
  <c r="F175" i="91" s="1"/>
  <c r="E113" i="91"/>
  <c r="F176" i="91"/>
  <c r="E169" i="91"/>
  <c r="F21" i="91"/>
  <c r="F133" i="91" s="1"/>
  <c r="E22" i="91"/>
  <c r="F134" i="91"/>
  <c r="E56" i="91"/>
  <c r="E189" i="91" s="1"/>
  <c r="E190" i="91"/>
  <c r="E70" i="91"/>
  <c r="E203" i="91" s="1"/>
  <c r="E204" i="91"/>
  <c r="F138" i="91"/>
  <c r="E26" i="91"/>
  <c r="E138" i="91" s="1"/>
  <c r="E18" i="91"/>
  <c r="F130" i="91"/>
  <c r="F11" i="91" a="1"/>
  <c r="F11" i="91" s="1"/>
  <c r="F119" i="91"/>
  <c r="F217" i="91" s="1"/>
  <c r="F218" i="91"/>
  <c r="E120" i="91"/>
  <c r="E29" i="91"/>
  <c r="F28" i="91"/>
  <c r="F140" i="91" s="1"/>
  <c r="F141" i="91"/>
  <c r="E90" i="91"/>
  <c r="E216" i="91" s="1"/>
  <c r="F216" i="91"/>
  <c r="E30" i="91"/>
  <c r="E142" i="91" s="1"/>
  <c r="F142" i="91"/>
  <c r="E54" i="91"/>
  <c r="E187" i="91" s="1"/>
  <c r="F187" i="91"/>
  <c r="E17" i="91"/>
  <c r="F129" i="91"/>
  <c r="E44" i="91"/>
  <c r="E170" i="91" s="1"/>
  <c r="F170" i="91"/>
  <c r="G11" i="91" a="1"/>
  <c r="G11" i="91" s="1"/>
  <c r="D33" i="94" l="1"/>
  <c r="C14" i="94"/>
  <c r="C33" i="94" s="1"/>
  <c r="C25" i="94"/>
  <c r="C20" i="94"/>
  <c r="C29" i="94"/>
  <c r="C23" i="94"/>
  <c r="C32" i="94" s="1"/>
  <c r="C16" i="94"/>
  <c r="C35" i="94" s="1"/>
  <c r="D35" i="94"/>
  <c r="E8" i="94"/>
  <c r="D8" i="94"/>
  <c r="C11" i="94"/>
  <c r="C27" i="94" s="1"/>
  <c r="D27" i="94"/>
  <c r="C24" i="94"/>
  <c r="C38" i="94" s="1"/>
  <c r="D38" i="94"/>
  <c r="C20" i="92"/>
  <c r="C29" i="92"/>
  <c r="D33" i="92"/>
  <c r="C14" i="92"/>
  <c r="C33" i="92" s="1"/>
  <c r="C24" i="92"/>
  <c r="C38" i="92" s="1"/>
  <c r="D38" i="92"/>
  <c r="C16" i="92"/>
  <c r="C35" i="92" s="1"/>
  <c r="D35" i="92"/>
  <c r="E141" i="91"/>
  <c r="E28" i="91"/>
  <c r="E140" i="91" s="1"/>
  <c r="E95" i="91"/>
  <c r="E158" i="91"/>
  <c r="E128" i="91"/>
  <c r="E112" i="91"/>
  <c r="E175" i="91" s="1"/>
  <c r="E176" i="91"/>
  <c r="E119" i="91"/>
  <c r="E217" i="91" s="1"/>
  <c r="E218" i="91"/>
  <c r="E42" i="91"/>
  <c r="E168" i="91" s="1"/>
  <c r="E14" i="91"/>
  <c r="E127" i="91"/>
  <c r="F9" i="91" a="1"/>
  <c r="F9" i="91" s="1"/>
  <c r="E96" i="91"/>
  <c r="E159" i="91"/>
  <c r="F13" i="91" a="1"/>
  <c r="F13" i="91" s="1"/>
  <c r="F8" i="91" a="1"/>
  <c r="F8" i="91" s="1"/>
  <c r="E132" i="91"/>
  <c r="E131" i="91"/>
  <c r="F7" i="91" a="1"/>
  <c r="F7" i="91" s="1"/>
  <c r="F126" i="91"/>
  <c r="F12" i="91" a="1"/>
  <c r="F12" i="91" s="1"/>
  <c r="E49" i="91"/>
  <c r="E182" i="91" s="1"/>
  <c r="E183" i="91"/>
  <c r="F10" i="91" a="1"/>
  <c r="F10" i="91" s="1"/>
  <c r="E130" i="91"/>
  <c r="E11" i="91" a="1"/>
  <c r="E11" i="91" s="1"/>
  <c r="E21" i="91"/>
  <c r="E133" i="91" s="1"/>
  <c r="E134" i="91"/>
  <c r="E129" i="91"/>
  <c r="E10" i="91" a="1"/>
  <c r="E10" i="91" s="1"/>
  <c r="E98" i="91"/>
  <c r="E154" i="91" s="1"/>
  <c r="E92" i="91"/>
  <c r="E91" i="91" s="1"/>
  <c r="E13" i="91" s="1" a="1"/>
  <c r="E13" i="91" s="1"/>
  <c r="E155" i="91"/>
  <c r="C8" i="94" l="1"/>
  <c r="C8" i="92"/>
  <c r="E12" i="91" a="1"/>
  <c r="E12" i="91" s="1"/>
  <c r="E7" i="91" a="1"/>
  <c r="E7" i="91" s="1"/>
  <c r="E126" i="91"/>
  <c r="E9" i="91" a="1"/>
  <c r="E9" i="91" s="1"/>
  <c r="E8" i="91" a="1"/>
  <c r="E8" i="91" s="1"/>
  <c r="C7" i="90" l="1"/>
  <c r="D7" i="90"/>
  <c r="E7" i="90"/>
  <c r="F7" i="90"/>
  <c r="G7" i="90"/>
  <c r="H7" i="90"/>
  <c r="B8" i="90"/>
  <c r="C8" i="90"/>
  <c r="D8" i="90"/>
  <c r="E8" i="90"/>
  <c r="F8" i="90"/>
  <c r="G8" i="90"/>
  <c r="H8" i="90"/>
  <c r="B9" i="90"/>
  <c r="B10" i="90"/>
  <c r="B11" i="90"/>
  <c r="B12" i="90"/>
  <c r="B13" i="90"/>
  <c r="B14" i="90"/>
  <c r="B15" i="90"/>
  <c r="B16" i="90"/>
  <c r="B17" i="90"/>
  <c r="B18" i="90"/>
  <c r="B19" i="90"/>
  <c r="B20" i="90"/>
  <c r="B21" i="90"/>
  <c r="B22" i="90"/>
  <c r="B23" i="90"/>
  <c r="C6" i="89"/>
  <c r="D6" i="89"/>
  <c r="E6" i="89"/>
  <c r="F6" i="89"/>
  <c r="G6" i="89"/>
  <c r="H6" i="89"/>
  <c r="I6" i="89"/>
  <c r="J6" i="89"/>
  <c r="K6" i="89"/>
  <c r="L6" i="89"/>
  <c r="B7" i="90" l="1"/>
  <c r="C6" i="56" a="1"/>
  <c r="C6" i="56" s="1"/>
  <c r="F6" i="55" a="1"/>
  <c r="F6" i="55" s="1"/>
  <c r="Q34" i="56"/>
  <c r="D34" i="56"/>
  <c r="C34" i="56" s="1"/>
  <c r="Q33" i="56"/>
  <c r="D33" i="56"/>
  <c r="C33" i="56"/>
  <c r="Q32" i="56"/>
  <c r="D32" i="56"/>
  <c r="C32" i="56" s="1"/>
  <c r="Q31" i="56"/>
  <c r="C31" i="56" s="1"/>
  <c r="D31" i="56"/>
  <c r="Q30" i="56"/>
  <c r="D30" i="56"/>
  <c r="C30" i="56" s="1"/>
  <c r="Q29" i="56"/>
  <c r="C29" i="56" s="1"/>
  <c r="D29" i="56"/>
  <c r="Q28" i="56"/>
  <c r="D28" i="56"/>
  <c r="C28" i="56"/>
  <c r="Q27" i="56"/>
  <c r="C27" i="56" s="1"/>
  <c r="D27" i="56"/>
  <c r="Q26" i="56"/>
  <c r="D26" i="56"/>
  <c r="C26" i="56" s="1"/>
  <c r="Q25" i="56"/>
  <c r="D25" i="56"/>
  <c r="C25" i="56"/>
  <c r="Q24" i="56"/>
  <c r="D24" i="56"/>
  <c r="C24" i="56" s="1"/>
  <c r="Q23" i="56"/>
  <c r="C23" i="56" s="1"/>
  <c r="D23" i="56"/>
  <c r="Q22" i="56"/>
  <c r="D22" i="56"/>
  <c r="C22" i="56" s="1"/>
  <c r="Q21" i="56"/>
  <c r="C21" i="56" s="1"/>
  <c r="D21" i="56"/>
  <c r="Q20" i="56"/>
  <c r="D20" i="56"/>
  <c r="C20" i="56"/>
  <c r="Q19" i="56"/>
  <c r="C19" i="56" s="1"/>
  <c r="D19" i="56"/>
  <c r="Q18" i="56"/>
  <c r="D18" i="56"/>
  <c r="C18" i="56" s="1"/>
  <c r="Q17" i="56"/>
  <c r="D17" i="56"/>
  <c r="C17" i="56"/>
  <c r="Q16" i="56"/>
  <c r="D16" i="56"/>
  <c r="C16" i="56" s="1"/>
  <c r="Q15" i="56"/>
  <c r="C15" i="56" s="1"/>
  <c r="D15" i="56"/>
  <c r="Q14" i="56"/>
  <c r="D14" i="56"/>
  <c r="C14" i="56" s="1"/>
  <c r="Q13" i="56"/>
  <c r="C13" i="56" s="1"/>
  <c r="D13" i="56"/>
  <c r="Q12" i="56"/>
  <c r="D12" i="56"/>
  <c r="C12" i="56"/>
  <c r="Q11" i="56"/>
  <c r="Q6" i="56" s="1" a="1"/>
  <c r="Q6" i="56" s="1"/>
  <c r="D11" i="56"/>
  <c r="Q10" i="56"/>
  <c r="D10" i="56"/>
  <c r="C10" i="56" s="1"/>
  <c r="Q9" i="56"/>
  <c r="D9" i="56"/>
  <c r="C9" i="56"/>
  <c r="Q8" i="56"/>
  <c r="D8" i="56"/>
  <c r="C8" i="56" s="1"/>
  <c r="Q7" i="56"/>
  <c r="D7" i="56"/>
  <c r="C7" i="56" s="1"/>
  <c r="AB6" i="56" a="1"/>
  <c r="AB6" i="56" s="1"/>
  <c r="AA6" i="56" a="1"/>
  <c r="AA6" i="56" s="1"/>
  <c r="Z6" i="56" a="1"/>
  <c r="Z6" i="56" s="1"/>
  <c r="Y6" i="56" a="1"/>
  <c r="Y6" i="56" s="1"/>
  <c r="X6" i="56" a="1"/>
  <c r="X6" i="56" s="1"/>
  <c r="W6" i="56" a="1"/>
  <c r="W6" i="56" s="1"/>
  <c r="V6" i="56" a="1"/>
  <c r="V6" i="56" s="1"/>
  <c r="U6" i="56" a="1"/>
  <c r="U6" i="56" s="1"/>
  <c r="T6" i="56" a="1"/>
  <c r="T6" i="56" s="1"/>
  <c r="S6" i="56" a="1"/>
  <c r="S6" i="56" s="1"/>
  <c r="R6" i="56" a="1"/>
  <c r="R6" i="56" s="1"/>
  <c r="P6" i="56" a="1"/>
  <c r="P6" i="56" s="1"/>
  <c r="O6" i="56" a="1"/>
  <c r="O6" i="56" s="1"/>
  <c r="N6" i="56" a="1"/>
  <c r="N6" i="56" s="1"/>
  <c r="M6" i="56" a="1"/>
  <c r="M6" i="56" s="1"/>
  <c r="L6" i="56" a="1"/>
  <c r="L6" i="56" s="1"/>
  <c r="K6" i="56" a="1"/>
  <c r="K6" i="56" s="1"/>
  <c r="J6" i="56" a="1"/>
  <c r="J6" i="56" s="1"/>
  <c r="I6" i="56" a="1"/>
  <c r="I6" i="56" s="1"/>
  <c r="H6" i="56" a="1"/>
  <c r="H6" i="56" s="1"/>
  <c r="G6" i="56" a="1"/>
  <c r="G6" i="56" s="1"/>
  <c r="F6" i="56" a="1"/>
  <c r="F6" i="56" s="1"/>
  <c r="E6" i="56" a="1"/>
  <c r="E6" i="56" s="1"/>
  <c r="D6" i="56" a="1"/>
  <c r="D6" i="56" s="1"/>
  <c r="AB5" i="56" a="1"/>
  <c r="AB5" i="56" s="1"/>
  <c r="AA5" i="56" a="1"/>
  <c r="AA5" i="56" s="1"/>
  <c r="Z5" i="56" a="1"/>
  <c r="Z5" i="56" s="1"/>
  <c r="Y5" i="56" a="1"/>
  <c r="Y5" i="56" s="1"/>
  <c r="X5" i="56" a="1"/>
  <c r="X5" i="56" s="1"/>
  <c r="W5" i="56" a="1"/>
  <c r="W5" i="56" s="1"/>
  <c r="V5" i="56" a="1"/>
  <c r="V5" i="56" s="1"/>
  <c r="U5" i="56" a="1"/>
  <c r="U5" i="56" s="1"/>
  <c r="T5" i="56" a="1"/>
  <c r="T5" i="56" s="1"/>
  <c r="S5" i="56" a="1"/>
  <c r="S5" i="56" s="1"/>
  <c r="R5" i="56" a="1"/>
  <c r="R5" i="56" s="1"/>
  <c r="Q5" i="56" a="1"/>
  <c r="Q5" i="56" s="1"/>
  <c r="P5" i="56" a="1"/>
  <c r="P5" i="56" s="1"/>
  <c r="O5" i="56" a="1"/>
  <c r="O5" i="56" s="1"/>
  <c r="N5" i="56" a="1"/>
  <c r="N5" i="56" s="1"/>
  <c r="M5" i="56" a="1"/>
  <c r="M5" i="56" s="1"/>
  <c r="L5" i="56" a="1"/>
  <c r="L5" i="56" s="1"/>
  <c r="K5" i="56" a="1"/>
  <c r="K5" i="56" s="1"/>
  <c r="J5" i="56" a="1"/>
  <c r="J5" i="56" s="1"/>
  <c r="I5" i="56" a="1"/>
  <c r="I5" i="56" s="1"/>
  <c r="H5" i="56" a="1"/>
  <c r="H5" i="56" s="1"/>
  <c r="G5" i="56" a="1"/>
  <c r="G5" i="56" s="1"/>
  <c r="F5" i="56" a="1"/>
  <c r="F5" i="56" s="1"/>
  <c r="E5" i="56" a="1"/>
  <c r="E5" i="56" s="1"/>
  <c r="D5" i="56" a="1"/>
  <c r="D5" i="56" s="1"/>
  <c r="J191" i="55"/>
  <c r="H191" i="55"/>
  <c r="E191" i="55"/>
  <c r="K190" i="55"/>
  <c r="J190" i="55"/>
  <c r="I190" i="55"/>
  <c r="H190" i="55"/>
  <c r="E190" i="55"/>
  <c r="K189" i="55"/>
  <c r="J189" i="55"/>
  <c r="I189" i="55"/>
  <c r="H189" i="55"/>
  <c r="G189" i="55"/>
  <c r="E189" i="55"/>
  <c r="K188" i="55"/>
  <c r="J188" i="55"/>
  <c r="I188" i="55"/>
  <c r="H188" i="55"/>
  <c r="E188" i="55"/>
  <c r="K187" i="55"/>
  <c r="J187" i="55"/>
  <c r="I187" i="55"/>
  <c r="H187" i="55"/>
  <c r="E187" i="55"/>
  <c r="H186" i="55"/>
  <c r="E186" i="55"/>
  <c r="J185" i="55"/>
  <c r="H185" i="55"/>
  <c r="E185" i="55"/>
  <c r="K184" i="55"/>
  <c r="J184" i="55"/>
  <c r="I184" i="55"/>
  <c r="H184" i="55"/>
  <c r="G184" i="55"/>
  <c r="E184" i="55"/>
  <c r="K183" i="55"/>
  <c r="J183" i="55"/>
  <c r="I183" i="55"/>
  <c r="H183" i="55"/>
  <c r="G183" i="55"/>
  <c r="F183" i="55"/>
  <c r="E183" i="55"/>
  <c r="K182" i="55"/>
  <c r="J182" i="55"/>
  <c r="I182" i="55"/>
  <c r="H182" i="55"/>
  <c r="E182" i="55"/>
  <c r="K181" i="55"/>
  <c r="J181" i="55"/>
  <c r="I181" i="55"/>
  <c r="H181" i="55"/>
  <c r="E181" i="55"/>
  <c r="K180" i="55"/>
  <c r="I180" i="55"/>
  <c r="J179" i="55"/>
  <c r="H179" i="55"/>
  <c r="E179" i="55"/>
  <c r="K178" i="55"/>
  <c r="J178" i="55"/>
  <c r="I178" i="55"/>
  <c r="H178" i="55"/>
  <c r="G178" i="55"/>
  <c r="F178" i="55"/>
  <c r="E178" i="55"/>
  <c r="K177" i="55"/>
  <c r="J177" i="55"/>
  <c r="I177" i="55"/>
  <c r="H177" i="55"/>
  <c r="F177" i="55"/>
  <c r="E177" i="55"/>
  <c r="K176" i="55"/>
  <c r="J176" i="55"/>
  <c r="I176" i="55"/>
  <c r="H176" i="55"/>
  <c r="E176" i="55"/>
  <c r="K175" i="55"/>
  <c r="J175" i="55"/>
  <c r="I175" i="55"/>
  <c r="H175" i="55"/>
  <c r="G175" i="55"/>
  <c r="E175" i="55"/>
  <c r="K174" i="55"/>
  <c r="J174" i="55"/>
  <c r="H174" i="55"/>
  <c r="J173" i="55"/>
  <c r="H173" i="55"/>
  <c r="F173" i="55"/>
  <c r="E173" i="55"/>
  <c r="K172" i="55"/>
  <c r="J172" i="55"/>
  <c r="I172" i="55"/>
  <c r="H172" i="55"/>
  <c r="E172" i="55"/>
  <c r="K171" i="55"/>
  <c r="J171" i="55"/>
  <c r="I171" i="55"/>
  <c r="H171" i="55"/>
  <c r="E171" i="55"/>
  <c r="K170" i="55"/>
  <c r="J170" i="55"/>
  <c r="I170" i="55"/>
  <c r="H170" i="55"/>
  <c r="E170" i="55"/>
  <c r="K169" i="55"/>
  <c r="J169" i="55"/>
  <c r="I169" i="55"/>
  <c r="H169" i="55"/>
  <c r="E169" i="55"/>
  <c r="I168" i="55"/>
  <c r="E168" i="55"/>
  <c r="J167" i="55"/>
  <c r="H167" i="55"/>
  <c r="E167" i="55"/>
  <c r="K166" i="55"/>
  <c r="J166" i="55"/>
  <c r="I166" i="55"/>
  <c r="H166" i="55"/>
  <c r="E166" i="55"/>
  <c r="K165" i="55"/>
  <c r="J165" i="55"/>
  <c r="I165" i="55"/>
  <c r="H165" i="55"/>
  <c r="G165" i="55"/>
  <c r="E165" i="55"/>
  <c r="K164" i="55"/>
  <c r="J164" i="55"/>
  <c r="I164" i="55"/>
  <c r="H164" i="55"/>
  <c r="E164" i="55"/>
  <c r="K163" i="55"/>
  <c r="J163" i="55"/>
  <c r="I163" i="55"/>
  <c r="H163" i="55"/>
  <c r="G163" i="55"/>
  <c r="E163" i="55"/>
  <c r="I162" i="55"/>
  <c r="H162" i="55"/>
  <c r="J161" i="55"/>
  <c r="H161" i="55"/>
  <c r="E161" i="55"/>
  <c r="K160" i="55"/>
  <c r="J160" i="55"/>
  <c r="I160" i="55"/>
  <c r="H160" i="55"/>
  <c r="G160" i="55"/>
  <c r="E160" i="55"/>
  <c r="K159" i="55"/>
  <c r="J159" i="55"/>
  <c r="I159" i="55"/>
  <c r="H159" i="55"/>
  <c r="F159" i="55"/>
  <c r="E159" i="55"/>
  <c r="K158" i="55"/>
  <c r="J158" i="55"/>
  <c r="I158" i="55"/>
  <c r="H158" i="55"/>
  <c r="E158" i="55"/>
  <c r="K157" i="55"/>
  <c r="J157" i="55"/>
  <c r="I157" i="55"/>
  <c r="H157" i="55"/>
  <c r="E157" i="55"/>
  <c r="K156" i="55"/>
  <c r="H156" i="55"/>
  <c r="G156" i="55"/>
  <c r="E156" i="55"/>
  <c r="J155" i="55"/>
  <c r="H155" i="55"/>
  <c r="E155" i="55"/>
  <c r="K154" i="55"/>
  <c r="J154" i="55"/>
  <c r="I154" i="55"/>
  <c r="H154" i="55"/>
  <c r="E154" i="55"/>
  <c r="K153" i="55"/>
  <c r="J153" i="55"/>
  <c r="I153" i="55"/>
  <c r="H153" i="55"/>
  <c r="G153" i="55"/>
  <c r="E153" i="55"/>
  <c r="K152" i="55"/>
  <c r="J152" i="55"/>
  <c r="I152" i="55"/>
  <c r="H152" i="55"/>
  <c r="E152" i="55"/>
  <c r="K151" i="55"/>
  <c r="J151" i="55"/>
  <c r="I151" i="55"/>
  <c r="H151" i="55"/>
  <c r="G151" i="55"/>
  <c r="E151" i="55"/>
  <c r="J149" i="55"/>
  <c r="H149" i="55"/>
  <c r="E149" i="55"/>
  <c r="K148" i="55"/>
  <c r="J148" i="55"/>
  <c r="I148" i="55"/>
  <c r="H148" i="55"/>
  <c r="E148" i="55"/>
  <c r="K147" i="55"/>
  <c r="J147" i="55"/>
  <c r="I147" i="55"/>
  <c r="H147" i="55"/>
  <c r="G147" i="55"/>
  <c r="E147" i="55"/>
  <c r="K146" i="55"/>
  <c r="J146" i="55"/>
  <c r="I146" i="55"/>
  <c r="H146" i="55"/>
  <c r="E146" i="55"/>
  <c r="K145" i="55"/>
  <c r="J145" i="55"/>
  <c r="I145" i="55"/>
  <c r="H145" i="55"/>
  <c r="E145" i="55"/>
  <c r="H144" i="55"/>
  <c r="E144" i="55"/>
  <c r="J143" i="55"/>
  <c r="H143" i="55"/>
  <c r="E143" i="55"/>
  <c r="K142" i="55"/>
  <c r="J142" i="55"/>
  <c r="I142" i="55"/>
  <c r="H142" i="55"/>
  <c r="G142" i="55"/>
  <c r="E142" i="55"/>
  <c r="K141" i="55"/>
  <c r="J141" i="55"/>
  <c r="I141" i="55"/>
  <c r="H141" i="55"/>
  <c r="G141" i="55"/>
  <c r="F141" i="55"/>
  <c r="E141" i="55"/>
  <c r="K140" i="55"/>
  <c r="J140" i="55"/>
  <c r="I140" i="55"/>
  <c r="H140" i="55"/>
  <c r="E140" i="55"/>
  <c r="K139" i="55"/>
  <c r="J139" i="55"/>
  <c r="I139" i="55"/>
  <c r="H139" i="55"/>
  <c r="E139" i="55"/>
  <c r="K138" i="55"/>
  <c r="I138" i="55"/>
  <c r="J137" i="55"/>
  <c r="H137" i="55"/>
  <c r="E137" i="55"/>
  <c r="K136" i="55"/>
  <c r="J136" i="55"/>
  <c r="I136" i="55"/>
  <c r="H136" i="55"/>
  <c r="G136" i="55"/>
  <c r="F136" i="55"/>
  <c r="E136" i="55"/>
  <c r="K135" i="55"/>
  <c r="J135" i="55"/>
  <c r="I135" i="55"/>
  <c r="H135" i="55"/>
  <c r="F135" i="55"/>
  <c r="E135" i="55"/>
  <c r="K134" i="55"/>
  <c r="J134" i="55"/>
  <c r="I134" i="55"/>
  <c r="H134" i="55"/>
  <c r="E134" i="55"/>
  <c r="K133" i="55"/>
  <c r="J133" i="55"/>
  <c r="I133" i="55"/>
  <c r="H133" i="55"/>
  <c r="G133" i="55"/>
  <c r="E133" i="55"/>
  <c r="K132" i="55"/>
  <c r="J132" i="55"/>
  <c r="H132" i="55"/>
  <c r="J131" i="55"/>
  <c r="H131" i="55"/>
  <c r="F131" i="55"/>
  <c r="E131" i="55"/>
  <c r="K130" i="55"/>
  <c r="J130" i="55"/>
  <c r="I130" i="55"/>
  <c r="H130" i="55"/>
  <c r="E130" i="55"/>
  <c r="K129" i="55"/>
  <c r="J129" i="55"/>
  <c r="I129" i="55"/>
  <c r="H129" i="55"/>
  <c r="E129" i="55"/>
  <c r="K128" i="55"/>
  <c r="J128" i="55"/>
  <c r="I128" i="55"/>
  <c r="H128" i="55"/>
  <c r="E128" i="55"/>
  <c r="K127" i="55"/>
  <c r="J127" i="55"/>
  <c r="I127" i="55"/>
  <c r="H127" i="55"/>
  <c r="E127" i="55"/>
  <c r="I126" i="55"/>
  <c r="E126" i="55"/>
  <c r="J125" i="55"/>
  <c r="H125" i="55"/>
  <c r="E125" i="55"/>
  <c r="K124" i="55"/>
  <c r="J124" i="55"/>
  <c r="I124" i="55"/>
  <c r="H124" i="55"/>
  <c r="E124" i="55"/>
  <c r="K123" i="55"/>
  <c r="J123" i="55"/>
  <c r="I123" i="55"/>
  <c r="H123" i="55"/>
  <c r="G123" i="55"/>
  <c r="E123" i="55"/>
  <c r="K122" i="55"/>
  <c r="J122" i="55"/>
  <c r="I122" i="55"/>
  <c r="H122" i="55"/>
  <c r="E122" i="55"/>
  <c r="K121" i="55"/>
  <c r="J121" i="55"/>
  <c r="I121" i="55"/>
  <c r="H121" i="55"/>
  <c r="G121" i="55"/>
  <c r="E121" i="55"/>
  <c r="I120" i="55"/>
  <c r="H120" i="55"/>
  <c r="J119" i="55"/>
  <c r="H119" i="55"/>
  <c r="E119" i="55"/>
  <c r="K118" i="55"/>
  <c r="J118" i="55"/>
  <c r="I118" i="55"/>
  <c r="H118" i="55"/>
  <c r="G118" i="55"/>
  <c r="E118" i="55"/>
  <c r="K117" i="55"/>
  <c r="J117" i="55"/>
  <c r="I117" i="55"/>
  <c r="H117" i="55"/>
  <c r="F117" i="55"/>
  <c r="E117" i="55"/>
  <c r="K116" i="55"/>
  <c r="J116" i="55"/>
  <c r="I116" i="55"/>
  <c r="H116" i="55"/>
  <c r="E116" i="55"/>
  <c r="K115" i="55"/>
  <c r="J115" i="55"/>
  <c r="I115" i="55"/>
  <c r="H115" i="55"/>
  <c r="E115" i="55"/>
  <c r="K114" i="55"/>
  <c r="H114" i="55"/>
  <c r="G114" i="55"/>
  <c r="E114" i="55"/>
  <c r="J113" i="55"/>
  <c r="H113" i="55"/>
  <c r="E113" i="55"/>
  <c r="K112" i="55"/>
  <c r="J112" i="55"/>
  <c r="I112" i="55"/>
  <c r="H112" i="55"/>
  <c r="E112" i="55"/>
  <c r="K111" i="55"/>
  <c r="J111" i="55"/>
  <c r="I111" i="55"/>
  <c r="H111" i="55"/>
  <c r="G111" i="55"/>
  <c r="E111" i="55"/>
  <c r="K110" i="55"/>
  <c r="J110" i="55"/>
  <c r="I110" i="55"/>
  <c r="H110" i="55"/>
  <c r="E110" i="55"/>
  <c r="K109" i="55"/>
  <c r="J109" i="55"/>
  <c r="I109" i="55"/>
  <c r="H109" i="55"/>
  <c r="G109" i="55"/>
  <c r="E109" i="55"/>
  <c r="F107" i="55"/>
  <c r="F191" i="55" s="1"/>
  <c r="G106" i="55"/>
  <c r="G190" i="55" s="1"/>
  <c r="F106" i="55"/>
  <c r="F190" i="55" s="1"/>
  <c r="G105" i="55"/>
  <c r="F105" i="55"/>
  <c r="F189" i="55" s="1"/>
  <c r="G104" i="55"/>
  <c r="G188" i="55" s="1"/>
  <c r="F104" i="55"/>
  <c r="F188" i="55" s="1"/>
  <c r="G103" i="55"/>
  <c r="G187" i="55" s="1"/>
  <c r="F103" i="55"/>
  <c r="F187" i="55" s="1"/>
  <c r="K102" i="55"/>
  <c r="K186" i="55" s="1"/>
  <c r="J102" i="55"/>
  <c r="J186" i="55" s="1"/>
  <c r="I102" i="55"/>
  <c r="I186" i="55" s="1"/>
  <c r="H102" i="55"/>
  <c r="G102" i="55"/>
  <c r="G186" i="55" s="1"/>
  <c r="F102" i="55"/>
  <c r="F186" i="55" s="1"/>
  <c r="E102" i="55"/>
  <c r="F101" i="55"/>
  <c r="F155" i="55" s="1"/>
  <c r="G100" i="55"/>
  <c r="G154" i="55" s="1"/>
  <c r="F100" i="55"/>
  <c r="F154" i="55" s="1"/>
  <c r="G99" i="55"/>
  <c r="F99" i="55"/>
  <c r="F153" i="55" s="1"/>
  <c r="G98" i="55"/>
  <c r="G152" i="55" s="1"/>
  <c r="F98" i="55"/>
  <c r="F152" i="55" s="1"/>
  <c r="G97" i="55"/>
  <c r="F97" i="55"/>
  <c r="F151" i="55" s="1"/>
  <c r="K96" i="55"/>
  <c r="K150" i="55" s="1"/>
  <c r="J96" i="55"/>
  <c r="J150" i="55" s="1"/>
  <c r="I96" i="55"/>
  <c r="I150" i="55" s="1"/>
  <c r="H96" i="55"/>
  <c r="H150" i="55" s="1"/>
  <c r="G96" i="55"/>
  <c r="G150" i="55" s="1"/>
  <c r="F96" i="55"/>
  <c r="F150" i="55" s="1"/>
  <c r="E96" i="55"/>
  <c r="E150" i="55" s="1"/>
  <c r="F95" i="55"/>
  <c r="F143" i="55" s="1"/>
  <c r="G94" i="55"/>
  <c r="F94" i="55"/>
  <c r="F142" i="55" s="1"/>
  <c r="G93" i="55"/>
  <c r="F93" i="55"/>
  <c r="G92" i="55"/>
  <c r="G140" i="55" s="1"/>
  <c r="F92" i="55"/>
  <c r="F140" i="55" s="1"/>
  <c r="G91" i="55"/>
  <c r="G139" i="55" s="1"/>
  <c r="F91" i="55"/>
  <c r="F139" i="55" s="1"/>
  <c r="K90" i="55"/>
  <c r="J90" i="55"/>
  <c r="J138" i="55" s="1"/>
  <c r="I90" i="55"/>
  <c r="H90" i="55"/>
  <c r="H138" i="55" s="1"/>
  <c r="G90" i="55"/>
  <c r="G138" i="55" s="1"/>
  <c r="F90" i="55"/>
  <c r="F138" i="55" s="1"/>
  <c r="E90" i="55"/>
  <c r="E138" i="55" s="1"/>
  <c r="F89" i="55"/>
  <c r="F137" i="55" s="1"/>
  <c r="G88" i="55"/>
  <c r="F88" i="55"/>
  <c r="G87" i="55"/>
  <c r="G135" i="55" s="1"/>
  <c r="F87" i="55"/>
  <c r="G86" i="55"/>
  <c r="G80" i="55" s="1"/>
  <c r="F86" i="55"/>
  <c r="F80" i="55" s="1"/>
  <c r="G85" i="55"/>
  <c r="F85" i="55"/>
  <c r="F79" i="55" s="1"/>
  <c r="K84" i="55"/>
  <c r="J84" i="55"/>
  <c r="I84" i="55"/>
  <c r="I132" i="55" s="1"/>
  <c r="H84" i="55"/>
  <c r="G84" i="55"/>
  <c r="G132" i="55" s="1"/>
  <c r="F84" i="55"/>
  <c r="F132" i="55" s="1"/>
  <c r="E84" i="55"/>
  <c r="E132" i="55" s="1"/>
  <c r="J83" i="55"/>
  <c r="H83" i="55"/>
  <c r="G83" i="55"/>
  <c r="E83" i="55"/>
  <c r="K82" i="55"/>
  <c r="J82" i="55"/>
  <c r="J7" i="55" s="1" a="1"/>
  <c r="J7" i="55" s="1"/>
  <c r="I82" i="55"/>
  <c r="H82" i="55"/>
  <c r="G82" i="55"/>
  <c r="F82" i="55"/>
  <c r="E82" i="55"/>
  <c r="K81" i="55"/>
  <c r="J81" i="55"/>
  <c r="I81" i="55"/>
  <c r="I7" i="55" s="1" a="1"/>
  <c r="I7" i="55" s="1"/>
  <c r="H81" i="55"/>
  <c r="G81" i="55"/>
  <c r="F81" i="55"/>
  <c r="E81" i="55"/>
  <c r="K80" i="55"/>
  <c r="J80" i="55"/>
  <c r="I80" i="55"/>
  <c r="I8" i="55" s="1" a="1"/>
  <c r="I8" i="55" s="1"/>
  <c r="H80" i="55"/>
  <c r="H6" i="55" s="1" a="1"/>
  <c r="H6" i="55" s="1"/>
  <c r="E80" i="55"/>
  <c r="K79" i="55"/>
  <c r="K9" i="55" s="1" a="1"/>
  <c r="K9" i="55" s="1"/>
  <c r="J79" i="55"/>
  <c r="I79" i="55"/>
  <c r="H79" i="55"/>
  <c r="H10" i="55" s="1" a="1"/>
  <c r="H10" i="55" s="1"/>
  <c r="G79" i="55"/>
  <c r="G6" i="55" s="1" a="1"/>
  <c r="G6" i="55" s="1"/>
  <c r="E79" i="55"/>
  <c r="E11" i="55" s="1" a="1"/>
  <c r="E11" i="55" s="1"/>
  <c r="K78" i="55"/>
  <c r="J78" i="55"/>
  <c r="I78" i="55"/>
  <c r="H78" i="55"/>
  <c r="G78" i="55"/>
  <c r="F78" i="55"/>
  <c r="E78" i="55"/>
  <c r="F77" i="55"/>
  <c r="G76" i="55"/>
  <c r="F76" i="55"/>
  <c r="G75" i="55"/>
  <c r="F75" i="55"/>
  <c r="G74" i="55"/>
  <c r="F74" i="55"/>
  <c r="G73" i="55"/>
  <c r="F73" i="55"/>
  <c r="K72" i="55"/>
  <c r="J72" i="55"/>
  <c r="I72" i="55"/>
  <c r="H72" i="55"/>
  <c r="G72" i="55"/>
  <c r="F72" i="55"/>
  <c r="E72" i="55"/>
  <c r="F71" i="55"/>
  <c r="F185" i="55" s="1"/>
  <c r="G70" i="55"/>
  <c r="F70" i="55"/>
  <c r="F184" i="55" s="1"/>
  <c r="G69" i="55"/>
  <c r="F69" i="55"/>
  <c r="G68" i="55"/>
  <c r="G182" i="55" s="1"/>
  <c r="F68" i="55"/>
  <c r="F182" i="55" s="1"/>
  <c r="G67" i="55"/>
  <c r="G181" i="55" s="1"/>
  <c r="F67" i="55"/>
  <c r="F181" i="55" s="1"/>
  <c r="K66" i="55"/>
  <c r="J66" i="55"/>
  <c r="J180" i="55" s="1"/>
  <c r="I66" i="55"/>
  <c r="H66" i="55"/>
  <c r="H180" i="55" s="1"/>
  <c r="G66" i="55"/>
  <c r="G180" i="55" s="1"/>
  <c r="F66" i="55"/>
  <c r="F180" i="55" s="1"/>
  <c r="E66" i="55"/>
  <c r="E180" i="55" s="1"/>
  <c r="F65" i="55"/>
  <c r="F179" i="55" s="1"/>
  <c r="G64" i="55"/>
  <c r="F64" i="55"/>
  <c r="G63" i="55"/>
  <c r="G177" i="55" s="1"/>
  <c r="F63" i="55"/>
  <c r="G62" i="55"/>
  <c r="G176" i="55" s="1"/>
  <c r="F62" i="55"/>
  <c r="F176" i="55" s="1"/>
  <c r="G61" i="55"/>
  <c r="F61" i="55"/>
  <c r="F175" i="55" s="1"/>
  <c r="K60" i="55"/>
  <c r="J60" i="55"/>
  <c r="I60" i="55"/>
  <c r="I174" i="55" s="1"/>
  <c r="H60" i="55"/>
  <c r="G60" i="55"/>
  <c r="G174" i="55" s="1"/>
  <c r="F60" i="55"/>
  <c r="F174" i="55" s="1"/>
  <c r="E60" i="55"/>
  <c r="E174" i="55" s="1"/>
  <c r="F59" i="55"/>
  <c r="G58" i="55"/>
  <c r="G172" i="55" s="1"/>
  <c r="F58" i="55"/>
  <c r="F172" i="55" s="1"/>
  <c r="G57" i="55"/>
  <c r="G171" i="55" s="1"/>
  <c r="F57" i="55"/>
  <c r="F171" i="55" s="1"/>
  <c r="G56" i="55"/>
  <c r="G170" i="55" s="1"/>
  <c r="F56" i="55"/>
  <c r="F170" i="55" s="1"/>
  <c r="G55" i="55"/>
  <c r="G169" i="55" s="1"/>
  <c r="F55" i="55"/>
  <c r="F169" i="55" s="1"/>
  <c r="K54" i="55"/>
  <c r="K168" i="55" s="1"/>
  <c r="J54" i="55"/>
  <c r="J168" i="55" s="1"/>
  <c r="I54" i="55"/>
  <c r="H54" i="55"/>
  <c r="H168" i="55" s="1"/>
  <c r="G54" i="55"/>
  <c r="G168" i="55" s="1"/>
  <c r="F54" i="55"/>
  <c r="F168" i="55" s="1"/>
  <c r="E54" i="55"/>
  <c r="F53" i="55"/>
  <c r="F167" i="55" s="1"/>
  <c r="G52" i="55"/>
  <c r="G166" i="55" s="1"/>
  <c r="F52" i="55"/>
  <c r="F166" i="55" s="1"/>
  <c r="G51" i="55"/>
  <c r="F51" i="55"/>
  <c r="F165" i="55" s="1"/>
  <c r="G50" i="55"/>
  <c r="G164" i="55" s="1"/>
  <c r="F50" i="55"/>
  <c r="F164" i="55" s="1"/>
  <c r="G49" i="55"/>
  <c r="F49" i="55"/>
  <c r="F163" i="55" s="1"/>
  <c r="K48" i="55"/>
  <c r="K162" i="55" s="1"/>
  <c r="J48" i="55"/>
  <c r="J162" i="55" s="1"/>
  <c r="I48" i="55"/>
  <c r="H48" i="55"/>
  <c r="G48" i="55"/>
  <c r="G162" i="55" s="1"/>
  <c r="F48" i="55"/>
  <c r="F162" i="55" s="1"/>
  <c r="E48" i="55"/>
  <c r="E162" i="55" s="1"/>
  <c r="F47" i="55"/>
  <c r="F161" i="55" s="1"/>
  <c r="G46" i="55"/>
  <c r="F46" i="55"/>
  <c r="F160" i="55" s="1"/>
  <c r="G45" i="55"/>
  <c r="G159" i="55" s="1"/>
  <c r="F45" i="55"/>
  <c r="G44" i="55"/>
  <c r="G158" i="55" s="1"/>
  <c r="F44" i="55"/>
  <c r="F158" i="55" s="1"/>
  <c r="G43" i="55"/>
  <c r="G157" i="55" s="1"/>
  <c r="F43" i="55"/>
  <c r="F157" i="55" s="1"/>
  <c r="K42" i="55"/>
  <c r="J42" i="55"/>
  <c r="J156" i="55" s="1"/>
  <c r="I42" i="55"/>
  <c r="I156" i="55" s="1"/>
  <c r="H42" i="55"/>
  <c r="G42" i="55"/>
  <c r="F42" i="55"/>
  <c r="F156" i="55" s="1"/>
  <c r="E42" i="55"/>
  <c r="F41" i="55"/>
  <c r="F149" i="55" s="1"/>
  <c r="G40" i="55"/>
  <c r="F40" i="55"/>
  <c r="F148" i="55" s="1"/>
  <c r="G39" i="55"/>
  <c r="F39" i="55"/>
  <c r="F147" i="55" s="1"/>
  <c r="G38" i="55"/>
  <c r="G146" i="55" s="1"/>
  <c r="F38" i="55"/>
  <c r="F146" i="55" s="1"/>
  <c r="G37" i="55"/>
  <c r="G145" i="55" s="1"/>
  <c r="F37" i="55"/>
  <c r="F145" i="55" s="1"/>
  <c r="K36" i="55"/>
  <c r="K144" i="55" s="1"/>
  <c r="J36" i="55"/>
  <c r="J144" i="55" s="1"/>
  <c r="I36" i="55"/>
  <c r="I144" i="55" s="1"/>
  <c r="H36" i="55"/>
  <c r="G36" i="55"/>
  <c r="G144" i="55" s="1"/>
  <c r="F36" i="55"/>
  <c r="F144" i="55" s="1"/>
  <c r="E36" i="55"/>
  <c r="F35" i="55"/>
  <c r="G34" i="55"/>
  <c r="G130" i="55" s="1"/>
  <c r="F34" i="55"/>
  <c r="F130" i="55" s="1"/>
  <c r="G33" i="55"/>
  <c r="G129" i="55" s="1"/>
  <c r="F33" i="55"/>
  <c r="F129" i="55" s="1"/>
  <c r="G32" i="55"/>
  <c r="G128" i="55" s="1"/>
  <c r="F32" i="55"/>
  <c r="F128" i="55" s="1"/>
  <c r="G31" i="55"/>
  <c r="G127" i="55" s="1"/>
  <c r="F31" i="55"/>
  <c r="F127" i="55" s="1"/>
  <c r="K30" i="55"/>
  <c r="K126" i="55" s="1"/>
  <c r="J30" i="55"/>
  <c r="J126" i="55" s="1"/>
  <c r="I30" i="55"/>
  <c r="H30" i="55"/>
  <c r="H126" i="55" s="1"/>
  <c r="G30" i="55"/>
  <c r="G126" i="55" s="1"/>
  <c r="F30" i="55"/>
  <c r="F126" i="55" s="1"/>
  <c r="E30" i="55"/>
  <c r="F29" i="55"/>
  <c r="F125" i="55" s="1"/>
  <c r="G28" i="55"/>
  <c r="G124" i="55" s="1"/>
  <c r="F28" i="55"/>
  <c r="F124" i="55" s="1"/>
  <c r="G27" i="55"/>
  <c r="F27" i="55"/>
  <c r="F123" i="55" s="1"/>
  <c r="G26" i="55"/>
  <c r="G122" i="55" s="1"/>
  <c r="F26" i="55"/>
  <c r="F122" i="55" s="1"/>
  <c r="G25" i="55"/>
  <c r="F25" i="55"/>
  <c r="F121" i="55" s="1"/>
  <c r="K24" i="55"/>
  <c r="K120" i="55" s="1"/>
  <c r="J24" i="55"/>
  <c r="J120" i="55" s="1"/>
  <c r="I24" i="55"/>
  <c r="H24" i="55"/>
  <c r="G24" i="55"/>
  <c r="G120" i="55" s="1"/>
  <c r="F24" i="55"/>
  <c r="F120" i="55" s="1"/>
  <c r="E24" i="55"/>
  <c r="E120" i="55" s="1"/>
  <c r="F23" i="55"/>
  <c r="F119" i="55" s="1"/>
  <c r="G22" i="55"/>
  <c r="F22" i="55"/>
  <c r="F118" i="55" s="1"/>
  <c r="G21" i="55"/>
  <c r="G117" i="55" s="1"/>
  <c r="F21" i="55"/>
  <c r="G20" i="55"/>
  <c r="G116" i="55" s="1"/>
  <c r="F20" i="55"/>
  <c r="F116" i="55" s="1"/>
  <c r="G19" i="55"/>
  <c r="G115" i="55" s="1"/>
  <c r="F19" i="55"/>
  <c r="F115" i="55" s="1"/>
  <c r="K18" i="55"/>
  <c r="J18" i="55"/>
  <c r="J8" i="55" s="1" a="1"/>
  <c r="J8" i="55" s="1"/>
  <c r="I18" i="55"/>
  <c r="I114" i="55" s="1"/>
  <c r="H18" i="55"/>
  <c r="G18" i="55"/>
  <c r="G9" i="55" s="1" a="1"/>
  <c r="G9" i="55" s="1"/>
  <c r="F18" i="55"/>
  <c r="F114" i="55" s="1"/>
  <c r="E18" i="55"/>
  <c r="F17" i="55"/>
  <c r="F113" i="55" s="1"/>
  <c r="G16" i="55"/>
  <c r="G112" i="55" s="1"/>
  <c r="F16" i="55"/>
  <c r="G15" i="55"/>
  <c r="F15" i="55"/>
  <c r="F111" i="55" s="1"/>
  <c r="G14" i="55"/>
  <c r="G110" i="55" s="1"/>
  <c r="F14" i="55"/>
  <c r="G13" i="55"/>
  <c r="F13" i="55"/>
  <c r="F109" i="55" s="1"/>
  <c r="K12" i="55"/>
  <c r="K108" i="55" s="1"/>
  <c r="J12" i="55"/>
  <c r="J108" i="55" s="1"/>
  <c r="I12" i="55"/>
  <c r="I108" i="55" s="1"/>
  <c r="H12" i="55"/>
  <c r="H108" i="55" s="1"/>
  <c r="G12" i="55"/>
  <c r="G108" i="55" s="1"/>
  <c r="F12" i="55"/>
  <c r="F108" i="55" s="1"/>
  <c r="E12" i="55"/>
  <c r="E108" i="55" s="1"/>
  <c r="E10" i="55" a="1"/>
  <c r="E10" i="55" s="1"/>
  <c r="K8" i="55" a="1"/>
  <c r="K8" i="55" s="1"/>
  <c r="K7" i="55" a="1"/>
  <c r="K7" i="55" s="1"/>
  <c r="E7" i="55"/>
  <c r="E7" i="55" a="1"/>
  <c r="K6" i="55" a="1"/>
  <c r="K6" i="55" s="1"/>
  <c r="E6" i="55" a="1"/>
  <c r="E6" i="55" s="1"/>
  <c r="Q6" i="28"/>
  <c r="P6" i="28"/>
  <c r="O6" i="28"/>
  <c r="N6" i="28"/>
  <c r="M6" i="28"/>
  <c r="L6" i="28"/>
  <c r="K6" i="28"/>
  <c r="J6" i="28"/>
  <c r="I6" i="28"/>
  <c r="H6" i="28"/>
  <c r="G6" i="28"/>
  <c r="F6" i="28"/>
  <c r="E6" i="28"/>
  <c r="D6" i="28"/>
  <c r="C6" i="28"/>
  <c r="B6" i="28"/>
  <c r="R40" i="29"/>
  <c r="Q40" i="29"/>
  <c r="P40" i="29"/>
  <c r="O40" i="29"/>
  <c r="N40" i="29"/>
  <c r="M40" i="29"/>
  <c r="L40" i="29"/>
  <c r="K40" i="29"/>
  <c r="J40" i="29"/>
  <c r="I40" i="29"/>
  <c r="H40" i="29"/>
  <c r="G40" i="29"/>
  <c r="R39" i="29"/>
  <c r="Q39" i="29"/>
  <c r="P39" i="29"/>
  <c r="O39" i="29"/>
  <c r="N39" i="29"/>
  <c r="M39" i="29"/>
  <c r="L39" i="29"/>
  <c r="K39" i="29"/>
  <c r="J39" i="29"/>
  <c r="I39" i="29"/>
  <c r="H39" i="29"/>
  <c r="G39" i="29"/>
  <c r="R38" i="29"/>
  <c r="Q38" i="29"/>
  <c r="P38" i="29"/>
  <c r="O38" i="29"/>
  <c r="N38" i="29"/>
  <c r="M38" i="29"/>
  <c r="L38" i="29"/>
  <c r="K38" i="29"/>
  <c r="J38" i="29"/>
  <c r="I38" i="29"/>
  <c r="H38" i="29"/>
  <c r="G38" i="29"/>
  <c r="E38" i="29"/>
  <c r="C38" i="29"/>
  <c r="R37" i="29"/>
  <c r="Q37" i="29"/>
  <c r="P37" i="29"/>
  <c r="O37" i="29"/>
  <c r="N37" i="29"/>
  <c r="M37" i="29"/>
  <c r="L37" i="29"/>
  <c r="K37" i="29"/>
  <c r="J37" i="29"/>
  <c r="I37" i="29"/>
  <c r="H37" i="29"/>
  <c r="G37" i="29"/>
  <c r="E37" i="29"/>
  <c r="C37" i="29"/>
  <c r="R36" i="29"/>
  <c r="Q36" i="29"/>
  <c r="P36" i="29"/>
  <c r="O36" i="29"/>
  <c r="N36" i="29"/>
  <c r="M36" i="29"/>
  <c r="L36" i="29"/>
  <c r="K36" i="29"/>
  <c r="J36" i="29"/>
  <c r="I36" i="29"/>
  <c r="H36" i="29"/>
  <c r="G36" i="29"/>
  <c r="E36" i="29"/>
  <c r="C36" i="29"/>
  <c r="R35" i="29"/>
  <c r="Q35" i="29"/>
  <c r="P35" i="29"/>
  <c r="O35" i="29"/>
  <c r="N35" i="29"/>
  <c r="M35" i="29"/>
  <c r="L35" i="29"/>
  <c r="K35" i="29"/>
  <c r="J35" i="29"/>
  <c r="I35" i="29"/>
  <c r="H35" i="29"/>
  <c r="G35" i="29"/>
  <c r="R34" i="29"/>
  <c r="Q34" i="29"/>
  <c r="P34" i="29"/>
  <c r="O34" i="29"/>
  <c r="N34" i="29"/>
  <c r="M34" i="29"/>
  <c r="L34" i="29"/>
  <c r="K34" i="29"/>
  <c r="J34" i="29"/>
  <c r="I34" i="29"/>
  <c r="H34" i="29"/>
  <c r="G34" i="29"/>
  <c r="R33" i="29"/>
  <c r="Q33" i="29"/>
  <c r="P33" i="29"/>
  <c r="O33" i="29"/>
  <c r="N33" i="29"/>
  <c r="M33" i="29"/>
  <c r="L33" i="29"/>
  <c r="K33" i="29"/>
  <c r="J33" i="29"/>
  <c r="I33" i="29"/>
  <c r="H33" i="29"/>
  <c r="G33" i="29"/>
  <c r="R32" i="29"/>
  <c r="Q32" i="29"/>
  <c r="P32" i="29"/>
  <c r="O32" i="29"/>
  <c r="N32" i="29"/>
  <c r="M32" i="29"/>
  <c r="L32" i="29"/>
  <c r="K32" i="29"/>
  <c r="J32" i="29"/>
  <c r="I32" i="29"/>
  <c r="H32" i="29"/>
  <c r="G32" i="29"/>
  <c r="E32" i="29"/>
  <c r="C32" i="29"/>
  <c r="R31" i="29"/>
  <c r="Q31" i="29"/>
  <c r="P31" i="29"/>
  <c r="O31" i="29"/>
  <c r="N31" i="29"/>
  <c r="M31" i="29"/>
  <c r="L31" i="29"/>
  <c r="K31" i="29"/>
  <c r="J31" i="29"/>
  <c r="I31" i="29"/>
  <c r="H31" i="29"/>
  <c r="G31" i="29"/>
  <c r="R30" i="29"/>
  <c r="Q30" i="29"/>
  <c r="P30" i="29"/>
  <c r="O30" i="29"/>
  <c r="N30" i="29"/>
  <c r="M30" i="29"/>
  <c r="L30" i="29"/>
  <c r="K30" i="29"/>
  <c r="J30" i="29"/>
  <c r="I30" i="29"/>
  <c r="H30" i="29"/>
  <c r="G30" i="29"/>
  <c r="R29" i="29"/>
  <c r="Q29" i="29"/>
  <c r="P29" i="29"/>
  <c r="O29" i="29"/>
  <c r="N29" i="29"/>
  <c r="M29" i="29"/>
  <c r="L29" i="29"/>
  <c r="K29" i="29"/>
  <c r="J29" i="29"/>
  <c r="I29" i="29"/>
  <c r="H29" i="29"/>
  <c r="G29" i="29"/>
  <c r="E29" i="29"/>
  <c r="C29" i="29"/>
  <c r="R28" i="29"/>
  <c r="Q28" i="29"/>
  <c r="P28" i="29"/>
  <c r="O28" i="29"/>
  <c r="N28" i="29"/>
  <c r="M28" i="29"/>
  <c r="L28" i="29"/>
  <c r="K28" i="29"/>
  <c r="J28" i="29"/>
  <c r="I28" i="29"/>
  <c r="H28" i="29"/>
  <c r="G28" i="29"/>
  <c r="E28" i="29"/>
  <c r="R27" i="29"/>
  <c r="Q27" i="29"/>
  <c r="P27" i="29"/>
  <c r="O27" i="29"/>
  <c r="N27" i="29"/>
  <c r="M27" i="29"/>
  <c r="L27" i="29"/>
  <c r="K27" i="29"/>
  <c r="J27" i="29"/>
  <c r="I27" i="29"/>
  <c r="H27" i="29"/>
  <c r="G27" i="29"/>
  <c r="E27" i="29"/>
  <c r="C27" i="29"/>
  <c r="F26" i="29"/>
  <c r="E26" i="29"/>
  <c r="D26" i="29"/>
  <c r="C26" i="29"/>
  <c r="F25" i="29"/>
  <c r="F34" i="29" s="1"/>
  <c r="E25" i="29"/>
  <c r="E34" i="29" s="1"/>
  <c r="D25" i="29"/>
  <c r="D34" i="29" s="1"/>
  <c r="C25" i="29"/>
  <c r="C34" i="29" s="1"/>
  <c r="F24" i="29"/>
  <c r="F32" i="29" s="1"/>
  <c r="E24" i="29"/>
  <c r="D24" i="29"/>
  <c r="D32" i="29" s="1"/>
  <c r="C24" i="29"/>
  <c r="F23" i="29"/>
  <c r="F31" i="29" s="1"/>
  <c r="E23" i="29"/>
  <c r="E31" i="29" s="1"/>
  <c r="D23" i="29"/>
  <c r="D31" i="29" s="1"/>
  <c r="C23" i="29"/>
  <c r="C31" i="29" s="1"/>
  <c r="R22" i="29"/>
  <c r="Q22" i="29"/>
  <c r="P22" i="29"/>
  <c r="O22" i="29"/>
  <c r="N22" i="29"/>
  <c r="M22" i="29"/>
  <c r="M6" i="29" s="1"/>
  <c r="L22" i="29"/>
  <c r="K22" i="29"/>
  <c r="K6" i="29" s="1"/>
  <c r="J22" i="29"/>
  <c r="I22" i="29"/>
  <c r="H22" i="29"/>
  <c r="G22" i="29"/>
  <c r="F22" i="29"/>
  <c r="E22" i="29"/>
  <c r="D22" i="29"/>
  <c r="C22" i="29"/>
  <c r="F21" i="29"/>
  <c r="E21" i="29"/>
  <c r="D21" i="29"/>
  <c r="C21" i="29"/>
  <c r="F20" i="29"/>
  <c r="F39" i="29" s="1"/>
  <c r="E20" i="29"/>
  <c r="E39" i="29" s="1"/>
  <c r="D20" i="29"/>
  <c r="D39" i="29" s="1"/>
  <c r="C20" i="29"/>
  <c r="C39" i="29" s="1"/>
  <c r="F19" i="29"/>
  <c r="F38" i="29" s="1"/>
  <c r="E19" i="29"/>
  <c r="D19" i="29"/>
  <c r="D38" i="29" s="1"/>
  <c r="C19" i="29"/>
  <c r="F18" i="29"/>
  <c r="F40" i="29" s="1"/>
  <c r="E18" i="29"/>
  <c r="E16" i="29" s="1"/>
  <c r="D18" i="29"/>
  <c r="D40" i="29" s="1"/>
  <c r="C18" i="29"/>
  <c r="C16" i="29" s="1"/>
  <c r="F17" i="29"/>
  <c r="F37" i="29" s="1"/>
  <c r="E17" i="29"/>
  <c r="D17" i="29"/>
  <c r="D37" i="29" s="1"/>
  <c r="C17" i="29"/>
  <c r="R16" i="29"/>
  <c r="Q16" i="29"/>
  <c r="P16" i="29"/>
  <c r="O16" i="29"/>
  <c r="N16" i="29"/>
  <c r="M16" i="29"/>
  <c r="L16" i="29"/>
  <c r="K16" i="29"/>
  <c r="J16" i="29"/>
  <c r="I16" i="29"/>
  <c r="H16" i="29"/>
  <c r="G16" i="29"/>
  <c r="F16" i="29"/>
  <c r="D16" i="29"/>
  <c r="F15" i="29"/>
  <c r="E15" i="29"/>
  <c r="E13" i="29" s="1"/>
  <c r="D15" i="29"/>
  <c r="C15" i="29"/>
  <c r="C13" i="29" s="1"/>
  <c r="F14" i="29"/>
  <c r="F36" i="29" s="1"/>
  <c r="E14" i="29"/>
  <c r="D14" i="29"/>
  <c r="D36" i="29" s="1"/>
  <c r="C14" i="29"/>
  <c r="R13" i="29"/>
  <c r="Q13" i="29"/>
  <c r="P13" i="29"/>
  <c r="O13" i="29"/>
  <c r="N13" i="29"/>
  <c r="M13" i="29"/>
  <c r="L13" i="29"/>
  <c r="K13" i="29"/>
  <c r="J13" i="29"/>
  <c r="I13" i="29"/>
  <c r="H13" i="29"/>
  <c r="G13" i="29"/>
  <c r="F13" i="29"/>
  <c r="D13" i="29"/>
  <c r="F12" i="29"/>
  <c r="F35" i="29" s="1"/>
  <c r="E12" i="29"/>
  <c r="E35" i="29" s="1"/>
  <c r="D12" i="29"/>
  <c r="D35" i="29" s="1"/>
  <c r="C12" i="29"/>
  <c r="C35" i="29" s="1"/>
  <c r="F11" i="29"/>
  <c r="F33" i="29" s="1"/>
  <c r="E11" i="29"/>
  <c r="D11" i="29"/>
  <c r="D33" i="29" s="1"/>
  <c r="C11" i="29"/>
  <c r="F10" i="29"/>
  <c r="F30" i="29" s="1"/>
  <c r="E10" i="29"/>
  <c r="E30" i="29" s="1"/>
  <c r="D10" i="29"/>
  <c r="D30" i="29" s="1"/>
  <c r="C10" i="29"/>
  <c r="C30" i="29" s="1"/>
  <c r="F9" i="29"/>
  <c r="F29" i="29" s="1"/>
  <c r="E9" i="29"/>
  <c r="D9" i="29"/>
  <c r="D29" i="29" s="1"/>
  <c r="C9" i="29"/>
  <c r="F8" i="29"/>
  <c r="F28" i="29" s="1"/>
  <c r="E8" i="29"/>
  <c r="D8" i="29"/>
  <c r="D28" i="29" s="1"/>
  <c r="C8" i="29"/>
  <c r="F7" i="29"/>
  <c r="F27" i="29" s="1"/>
  <c r="E7" i="29"/>
  <c r="D7" i="29"/>
  <c r="D27" i="29" s="1"/>
  <c r="C7" i="29"/>
  <c r="R6" i="29"/>
  <c r="Q6" i="29"/>
  <c r="P6" i="29"/>
  <c r="O6" i="29"/>
  <c r="N6" i="29"/>
  <c r="L6" i="29"/>
  <c r="J6" i="29"/>
  <c r="I6" i="29"/>
  <c r="H6" i="29"/>
  <c r="F6" i="29"/>
  <c r="D6" i="29"/>
  <c r="G19" i="82"/>
  <c r="B19" i="82"/>
  <c r="K19" i="82" s="1"/>
  <c r="G18" i="82"/>
  <c r="B18" i="82"/>
  <c r="K18" i="82" s="1"/>
  <c r="G17" i="82"/>
  <c r="B17" i="82"/>
  <c r="K17" i="82" s="1"/>
  <c r="K16" i="82"/>
  <c r="G16" i="82"/>
  <c r="B16" i="82"/>
  <c r="G15" i="82"/>
  <c r="K15" i="82" s="1"/>
  <c r="B15" i="82"/>
  <c r="K14" i="82"/>
  <c r="G14" i="82"/>
  <c r="B14" i="82"/>
  <c r="K13" i="82"/>
  <c r="G13" i="82"/>
  <c r="B13" i="82"/>
  <c r="G12" i="82"/>
  <c r="B12" i="82"/>
  <c r="K12" i="82" s="1"/>
  <c r="G11" i="82"/>
  <c r="B11" i="82"/>
  <c r="K11" i="82" s="1"/>
  <c r="G10" i="82"/>
  <c r="B10" i="82"/>
  <c r="K10" i="82" s="1"/>
  <c r="G9" i="82"/>
  <c r="B9" i="82"/>
  <c r="K9" i="82" s="1"/>
  <c r="K8" i="82"/>
  <c r="G8" i="82"/>
  <c r="B8" i="82"/>
  <c r="G7" i="82"/>
  <c r="K7" i="82" s="1"/>
  <c r="B7" i="82"/>
  <c r="K6" i="82"/>
  <c r="G6" i="82"/>
  <c r="G5" i="82" s="1"/>
  <c r="B6" i="82"/>
  <c r="B5" i="82" s="1"/>
  <c r="J5" i="82"/>
  <c r="I5" i="82"/>
  <c r="H5" i="82"/>
  <c r="F5" i="82"/>
  <c r="E5" i="82"/>
  <c r="D5" i="82"/>
  <c r="C5" i="82"/>
  <c r="D19" i="22"/>
  <c r="C19" i="22"/>
  <c r="D18" i="22"/>
  <c r="C18" i="22"/>
  <c r="D17" i="22"/>
  <c r="C17" i="22"/>
  <c r="D16" i="22"/>
  <c r="C16" i="22"/>
  <c r="D15" i="22"/>
  <c r="C15" i="22"/>
  <c r="D14" i="22"/>
  <c r="C14" i="22"/>
  <c r="D13" i="22"/>
  <c r="C13" i="22"/>
  <c r="D12" i="22"/>
  <c r="C12" i="22"/>
  <c r="D11" i="22"/>
  <c r="C11" i="22"/>
  <c r="D10" i="22"/>
  <c r="C10" i="22"/>
  <c r="D9" i="22"/>
  <c r="C9" i="22"/>
  <c r="D8" i="22"/>
  <c r="D5" i="22" s="1"/>
  <c r="C8" i="22"/>
  <c r="D7" i="22"/>
  <c r="C7" i="22"/>
  <c r="D6" i="22"/>
  <c r="C6" i="22"/>
  <c r="H5" i="22"/>
  <c r="G5" i="22"/>
  <c r="F5" i="22"/>
  <c r="E5" i="22"/>
  <c r="C5" i="22"/>
  <c r="B5" i="22"/>
  <c r="Q34" i="18"/>
  <c r="D34" i="18"/>
  <c r="C34" i="18" s="1"/>
  <c r="Q33" i="18"/>
  <c r="D33" i="18"/>
  <c r="C33" i="18" s="1"/>
  <c r="Q32" i="18"/>
  <c r="D32" i="18"/>
  <c r="C32" i="18" s="1"/>
  <c r="Q31" i="18"/>
  <c r="C31" i="18" s="1"/>
  <c r="D31" i="18"/>
  <c r="Q30" i="18"/>
  <c r="D30" i="18"/>
  <c r="C30" i="18"/>
  <c r="Q29" i="18"/>
  <c r="C29" i="18" s="1"/>
  <c r="D29" i="18"/>
  <c r="Q28" i="18"/>
  <c r="D28" i="18"/>
  <c r="C28" i="18" s="1"/>
  <c r="Q27" i="18"/>
  <c r="D27" i="18"/>
  <c r="C27" i="18"/>
  <c r="Q26" i="18"/>
  <c r="D26" i="18"/>
  <c r="C26" i="18" s="1"/>
  <c r="Q25" i="18"/>
  <c r="D25" i="18"/>
  <c r="C25" i="18" s="1"/>
  <c r="Q24" i="18"/>
  <c r="D24" i="18"/>
  <c r="C24" i="18" s="1"/>
  <c r="Q23" i="18"/>
  <c r="C23" i="18" s="1"/>
  <c r="D23" i="18"/>
  <c r="Q22" i="18"/>
  <c r="D22" i="18"/>
  <c r="C22" i="18"/>
  <c r="Q21" i="18"/>
  <c r="C21" i="18" s="1"/>
  <c r="D21" i="18"/>
  <c r="Q20" i="18"/>
  <c r="D20" i="18"/>
  <c r="C20" i="18" s="1"/>
  <c r="Q19" i="18"/>
  <c r="D19" i="18"/>
  <c r="C19" i="18"/>
  <c r="Q18" i="18"/>
  <c r="D18" i="18"/>
  <c r="C18" i="18" s="1"/>
  <c r="Q17" i="18"/>
  <c r="D17" i="18"/>
  <c r="C17" i="18" s="1"/>
  <c r="Q16" i="18"/>
  <c r="D16" i="18"/>
  <c r="C16" i="18" s="1"/>
  <c r="Q15" i="18"/>
  <c r="C15" i="18" s="1"/>
  <c r="D15" i="18"/>
  <c r="Q14" i="18"/>
  <c r="D14" i="18"/>
  <c r="C14" i="18"/>
  <c r="Q13" i="18"/>
  <c r="C13" i="18" s="1"/>
  <c r="D13" i="18"/>
  <c r="Q12" i="18"/>
  <c r="D12" i="18"/>
  <c r="C12" i="18" s="1"/>
  <c r="Q11" i="18"/>
  <c r="D11" i="18"/>
  <c r="C11" i="18"/>
  <c r="Q10" i="18"/>
  <c r="D10" i="18"/>
  <c r="C10" i="18" s="1"/>
  <c r="Q9" i="18"/>
  <c r="D9" i="18"/>
  <c r="C9" i="18" s="1"/>
  <c r="Q8" i="18"/>
  <c r="Q6" i="18" s="1" a="1"/>
  <c r="Q6" i="18" s="1"/>
  <c r="D8" i="18"/>
  <c r="C8" i="18" s="1"/>
  <c r="Q7" i="18"/>
  <c r="C7" i="18" s="1"/>
  <c r="D7" i="18"/>
  <c r="AB6" i="18" a="1"/>
  <c r="AB6" i="18" s="1"/>
  <c r="AA6" i="18" a="1"/>
  <c r="AA6" i="18" s="1"/>
  <c r="Z6" i="18" a="1"/>
  <c r="Z6" i="18" s="1"/>
  <c r="Y6" i="18" a="1"/>
  <c r="Y6" i="18" s="1"/>
  <c r="X6" i="18" a="1"/>
  <c r="X6" i="18" s="1"/>
  <c r="W6" i="18" a="1"/>
  <c r="W6" i="18" s="1"/>
  <c r="V6" i="18" a="1"/>
  <c r="V6" i="18" s="1"/>
  <c r="U6" i="18" a="1"/>
  <c r="U6" i="18" s="1"/>
  <c r="T6" i="18" a="1"/>
  <c r="T6" i="18" s="1"/>
  <c r="S6" i="18" a="1"/>
  <c r="S6" i="18" s="1"/>
  <c r="R6" i="18" a="1"/>
  <c r="R6" i="18" s="1"/>
  <c r="P6" i="18" a="1"/>
  <c r="P6" i="18" s="1"/>
  <c r="O6" i="18" a="1"/>
  <c r="O6" i="18" s="1"/>
  <c r="N6" i="18" a="1"/>
  <c r="N6" i="18" s="1"/>
  <c r="M6" i="18" a="1"/>
  <c r="M6" i="18" s="1"/>
  <c r="L6" i="18" a="1"/>
  <c r="L6" i="18" s="1"/>
  <c r="K6" i="18" a="1"/>
  <c r="K6" i="18" s="1"/>
  <c r="J6" i="18" a="1"/>
  <c r="J6" i="18" s="1"/>
  <c r="I6" i="18" a="1"/>
  <c r="I6" i="18" s="1"/>
  <c r="H6" i="18" a="1"/>
  <c r="H6" i="18" s="1"/>
  <c r="G6" i="18" a="1"/>
  <c r="G6" i="18" s="1"/>
  <c r="F6" i="18" a="1"/>
  <c r="F6" i="18" s="1"/>
  <c r="E6" i="18" a="1"/>
  <c r="E6" i="18" s="1"/>
  <c r="AB5" i="18" a="1"/>
  <c r="AB5" i="18" s="1"/>
  <c r="AA5" i="18" a="1"/>
  <c r="AA5" i="18" s="1"/>
  <c r="Z5" i="18" a="1"/>
  <c r="Z5" i="18" s="1"/>
  <c r="Y5" i="18" a="1"/>
  <c r="Y5" i="18" s="1"/>
  <c r="X5" i="18" a="1"/>
  <c r="X5" i="18" s="1"/>
  <c r="W5" i="18" a="1"/>
  <c r="W5" i="18" s="1"/>
  <c r="V5" i="18" a="1"/>
  <c r="V5" i="18" s="1"/>
  <c r="U5" i="18" a="1"/>
  <c r="U5" i="18" s="1"/>
  <c r="T5" i="18" a="1"/>
  <c r="T5" i="18" s="1"/>
  <c r="S5" i="18" a="1"/>
  <c r="S5" i="18" s="1"/>
  <c r="R5" i="18" a="1"/>
  <c r="R5" i="18" s="1"/>
  <c r="Q5" i="18" a="1"/>
  <c r="Q5" i="18" s="1"/>
  <c r="P5" i="18" a="1"/>
  <c r="P5" i="18" s="1"/>
  <c r="O5" i="18" a="1"/>
  <c r="O5" i="18" s="1"/>
  <c r="N5" i="18" a="1"/>
  <c r="N5" i="18" s="1"/>
  <c r="M5" i="18" a="1"/>
  <c r="M5" i="18" s="1"/>
  <c r="L5" i="18" a="1"/>
  <c r="L5" i="18" s="1"/>
  <c r="K5" i="18" a="1"/>
  <c r="K5" i="18" s="1"/>
  <c r="J5" i="18" a="1"/>
  <c r="J5" i="18" s="1"/>
  <c r="I5" i="18" a="1"/>
  <c r="I5" i="18" s="1"/>
  <c r="H5" i="18" a="1"/>
  <c r="H5" i="18" s="1"/>
  <c r="G5" i="18" a="1"/>
  <c r="G5" i="18" s="1"/>
  <c r="F5" i="18" a="1"/>
  <c r="F5" i="18" s="1"/>
  <c r="E5" i="18" a="1"/>
  <c r="E5" i="18" s="1"/>
  <c r="E65" i="19"/>
  <c r="D65" i="19"/>
  <c r="E64" i="19"/>
  <c r="D64" i="19"/>
  <c r="E63" i="19"/>
  <c r="E62" i="19" s="1"/>
  <c r="D63" i="19"/>
  <c r="D62" i="19" s="1"/>
  <c r="I62" i="19"/>
  <c r="H62" i="19"/>
  <c r="G62" i="19"/>
  <c r="F62" i="19"/>
  <c r="C62" i="19"/>
  <c r="E61" i="19"/>
  <c r="D61" i="19"/>
  <c r="E60" i="19"/>
  <c r="D60" i="19"/>
  <c r="E59" i="19"/>
  <c r="D59" i="19"/>
  <c r="D58" i="19" s="1"/>
  <c r="I58" i="19"/>
  <c r="H58" i="19"/>
  <c r="G58" i="19"/>
  <c r="F58" i="19"/>
  <c r="E58" i="19"/>
  <c r="C58" i="19"/>
  <c r="E57" i="19"/>
  <c r="D57" i="19"/>
  <c r="E56" i="19"/>
  <c r="D56" i="19"/>
  <c r="E55" i="19"/>
  <c r="E54" i="19" s="1"/>
  <c r="D55" i="19"/>
  <c r="D54" i="19" s="1"/>
  <c r="I54" i="19"/>
  <c r="H54" i="19"/>
  <c r="G54" i="19"/>
  <c r="F54" i="19"/>
  <c r="C54" i="19"/>
  <c r="E53" i="19"/>
  <c r="D53" i="19"/>
  <c r="E52" i="19"/>
  <c r="D52" i="19"/>
  <c r="E51" i="19"/>
  <c r="E50" i="19" s="1"/>
  <c r="D51" i="19"/>
  <c r="D50" i="19" s="1"/>
  <c r="I50" i="19"/>
  <c r="H50" i="19"/>
  <c r="G50" i="19"/>
  <c r="F50" i="19"/>
  <c r="C50" i="19"/>
  <c r="E49" i="19"/>
  <c r="D49" i="19"/>
  <c r="E48" i="19"/>
  <c r="D48" i="19"/>
  <c r="E47" i="19"/>
  <c r="D47" i="19"/>
  <c r="I46" i="19"/>
  <c r="H46" i="19"/>
  <c r="G46" i="19"/>
  <c r="F46" i="19"/>
  <c r="E46" i="19"/>
  <c r="D46" i="19"/>
  <c r="C46" i="19"/>
  <c r="E45" i="19"/>
  <c r="D45" i="19"/>
  <c r="E44" i="19"/>
  <c r="D44" i="19"/>
  <c r="E43" i="19"/>
  <c r="E42" i="19" s="1"/>
  <c r="D43" i="19"/>
  <c r="D42" i="19" s="1"/>
  <c r="I42" i="19"/>
  <c r="H42" i="19"/>
  <c r="G42" i="19"/>
  <c r="F42" i="19"/>
  <c r="C42" i="19"/>
  <c r="E41" i="19"/>
  <c r="D41" i="19"/>
  <c r="E40" i="19"/>
  <c r="D40" i="19"/>
  <c r="E39" i="19"/>
  <c r="E38" i="19" s="1"/>
  <c r="D39" i="19"/>
  <c r="D38" i="19" s="1"/>
  <c r="I38" i="19"/>
  <c r="H38" i="19"/>
  <c r="G38" i="19"/>
  <c r="F38" i="19"/>
  <c r="C38" i="19"/>
  <c r="E37" i="19"/>
  <c r="D37" i="19"/>
  <c r="E36" i="19"/>
  <c r="D36" i="19"/>
  <c r="E35" i="19"/>
  <c r="E34" i="19" s="1"/>
  <c r="D35" i="19"/>
  <c r="I34" i="19"/>
  <c r="H34" i="19"/>
  <c r="G34" i="19"/>
  <c r="F34" i="19"/>
  <c r="D34" i="19"/>
  <c r="C34" i="19"/>
  <c r="E33" i="19"/>
  <c r="D33" i="19"/>
  <c r="E32" i="19"/>
  <c r="D32" i="19"/>
  <c r="E31" i="19"/>
  <c r="E30" i="19" s="1"/>
  <c r="D31" i="19"/>
  <c r="D30" i="19" s="1"/>
  <c r="I30" i="19"/>
  <c r="I8" i="19" s="1" a="1"/>
  <c r="I8" i="19" s="1"/>
  <c r="H30" i="19"/>
  <c r="G30" i="19"/>
  <c r="F30" i="19"/>
  <c r="C30" i="19"/>
  <c r="E29" i="19"/>
  <c r="D29" i="19"/>
  <c r="E28" i="19"/>
  <c r="D28" i="19"/>
  <c r="E27" i="19"/>
  <c r="D27" i="19"/>
  <c r="D26" i="19" s="1"/>
  <c r="I26" i="19"/>
  <c r="H26" i="19"/>
  <c r="G26" i="19"/>
  <c r="F26" i="19"/>
  <c r="F9" i="19" s="1" a="1"/>
  <c r="F9" i="19" s="1"/>
  <c r="E26" i="19"/>
  <c r="C26" i="19"/>
  <c r="E25" i="19"/>
  <c r="D25" i="19"/>
  <c r="E24" i="19"/>
  <c r="D24" i="19"/>
  <c r="E23" i="19"/>
  <c r="E22" i="19" s="1"/>
  <c r="D23" i="19"/>
  <c r="D22" i="19" s="1"/>
  <c r="I22" i="19"/>
  <c r="H22" i="19"/>
  <c r="G22" i="19"/>
  <c r="F22" i="19"/>
  <c r="C22" i="19"/>
  <c r="C8" i="19" s="1" a="1"/>
  <c r="C8" i="19" s="1"/>
  <c r="E21" i="19"/>
  <c r="D21" i="19"/>
  <c r="E20" i="19"/>
  <c r="D20" i="19"/>
  <c r="E19" i="19"/>
  <c r="E18" i="19" s="1"/>
  <c r="D19" i="19"/>
  <c r="D18" i="19" s="1"/>
  <c r="I18" i="19"/>
  <c r="I7" i="19" s="1" a="1"/>
  <c r="I7" i="19" s="1"/>
  <c r="H18" i="19"/>
  <c r="H7" i="19" s="1" a="1"/>
  <c r="H7" i="19" s="1"/>
  <c r="G18" i="19"/>
  <c r="G6" i="19" s="1" a="1"/>
  <c r="G6" i="19" s="1"/>
  <c r="F18" i="19"/>
  <c r="C18" i="19"/>
  <c r="E17" i="19"/>
  <c r="D17" i="19"/>
  <c r="E16" i="19"/>
  <c r="D16" i="19"/>
  <c r="E15" i="19"/>
  <c r="D15" i="19"/>
  <c r="I14" i="19"/>
  <c r="H14" i="19"/>
  <c r="G14" i="19"/>
  <c r="G8" i="19" s="1" a="1"/>
  <c r="G8" i="19" s="1"/>
  <c r="F14" i="19"/>
  <c r="F7" i="19" s="1" a="1"/>
  <c r="F7" i="19" s="1"/>
  <c r="E14" i="19"/>
  <c r="E8" i="19" s="1" a="1"/>
  <c r="E8" i="19" s="1"/>
  <c r="D14" i="19"/>
  <c r="D9" i="19" s="1" a="1"/>
  <c r="D9" i="19" s="1"/>
  <c r="C14" i="19"/>
  <c r="E13" i="19"/>
  <c r="D13" i="19"/>
  <c r="E12" i="19"/>
  <c r="D12" i="19"/>
  <c r="E11" i="19"/>
  <c r="E10" i="19" s="1"/>
  <c r="D11" i="19"/>
  <c r="D7" i="19" s="1" a="1"/>
  <c r="D7" i="19" s="1"/>
  <c r="I10" i="19"/>
  <c r="I6" i="19" s="1" a="1"/>
  <c r="I6" i="19" s="1"/>
  <c r="H10" i="19"/>
  <c r="G10" i="19"/>
  <c r="F10" i="19"/>
  <c r="C10" i="19"/>
  <c r="I9" i="19" a="1"/>
  <c r="I9" i="19" s="1"/>
  <c r="H8" i="19" a="1"/>
  <c r="H8" i="19" s="1"/>
  <c r="G7" i="19" a="1"/>
  <c r="G7" i="19" s="1"/>
  <c r="F6" i="19" a="1"/>
  <c r="F6" i="19" s="1"/>
  <c r="J191" i="20"/>
  <c r="H191" i="20"/>
  <c r="E191" i="20"/>
  <c r="K190" i="20"/>
  <c r="J190" i="20"/>
  <c r="I190" i="20"/>
  <c r="H190" i="20"/>
  <c r="F190" i="20"/>
  <c r="E190" i="20"/>
  <c r="K189" i="20"/>
  <c r="J189" i="20"/>
  <c r="I189" i="20"/>
  <c r="H189" i="20"/>
  <c r="G189" i="20"/>
  <c r="E189" i="20"/>
  <c r="K188" i="20"/>
  <c r="J188" i="20"/>
  <c r="I188" i="20"/>
  <c r="H188" i="20"/>
  <c r="E188" i="20"/>
  <c r="K187" i="20"/>
  <c r="J187" i="20"/>
  <c r="I187" i="20"/>
  <c r="H187" i="20"/>
  <c r="G187" i="20"/>
  <c r="E187" i="20"/>
  <c r="J186" i="20"/>
  <c r="J185" i="20"/>
  <c r="H185" i="20"/>
  <c r="E185" i="20"/>
  <c r="K184" i="20"/>
  <c r="J184" i="20"/>
  <c r="I184" i="20"/>
  <c r="H184" i="20"/>
  <c r="G184" i="20"/>
  <c r="E184" i="20"/>
  <c r="K183" i="20"/>
  <c r="J183" i="20"/>
  <c r="I183" i="20"/>
  <c r="H183" i="20"/>
  <c r="E183" i="20"/>
  <c r="K182" i="20"/>
  <c r="J182" i="20"/>
  <c r="I182" i="20"/>
  <c r="H182" i="20"/>
  <c r="G182" i="20"/>
  <c r="E182" i="20"/>
  <c r="K181" i="20"/>
  <c r="J181" i="20"/>
  <c r="I181" i="20"/>
  <c r="H181" i="20"/>
  <c r="G181" i="20"/>
  <c r="F181" i="20"/>
  <c r="E181" i="20"/>
  <c r="K180" i="20"/>
  <c r="E180" i="20"/>
  <c r="J179" i="20"/>
  <c r="H179" i="20"/>
  <c r="E179" i="20"/>
  <c r="K178" i="20"/>
  <c r="J178" i="20"/>
  <c r="I178" i="20"/>
  <c r="H178" i="20"/>
  <c r="F178" i="20"/>
  <c r="E178" i="20"/>
  <c r="K177" i="20"/>
  <c r="J177" i="20"/>
  <c r="I177" i="20"/>
  <c r="H177" i="20"/>
  <c r="G177" i="20"/>
  <c r="E177" i="20"/>
  <c r="K176" i="20"/>
  <c r="J176" i="20"/>
  <c r="I176" i="20"/>
  <c r="H176" i="20"/>
  <c r="G176" i="20"/>
  <c r="E176" i="20"/>
  <c r="K175" i="20"/>
  <c r="J175" i="20"/>
  <c r="I175" i="20"/>
  <c r="H175" i="20"/>
  <c r="E175" i="20"/>
  <c r="J174" i="20"/>
  <c r="E174" i="20"/>
  <c r="J173" i="20"/>
  <c r="H173" i="20"/>
  <c r="F173" i="20"/>
  <c r="E173" i="20"/>
  <c r="K172" i="20"/>
  <c r="J172" i="20"/>
  <c r="I172" i="20"/>
  <c r="H172" i="20"/>
  <c r="G172" i="20"/>
  <c r="E172" i="20"/>
  <c r="K171" i="20"/>
  <c r="J171" i="20"/>
  <c r="I171" i="20"/>
  <c r="H171" i="20"/>
  <c r="E171" i="20"/>
  <c r="K170" i="20"/>
  <c r="J170" i="20"/>
  <c r="I170" i="20"/>
  <c r="H170" i="20"/>
  <c r="E170" i="20"/>
  <c r="K169" i="20"/>
  <c r="J169" i="20"/>
  <c r="I169" i="20"/>
  <c r="H169" i="20"/>
  <c r="E169" i="20"/>
  <c r="K168" i="20"/>
  <c r="I168" i="20"/>
  <c r="J167" i="20"/>
  <c r="H167" i="20"/>
  <c r="E167" i="20"/>
  <c r="K166" i="20"/>
  <c r="J166" i="20"/>
  <c r="I166" i="20"/>
  <c r="H166" i="20"/>
  <c r="G166" i="20"/>
  <c r="F166" i="20"/>
  <c r="E166" i="20"/>
  <c r="K165" i="20"/>
  <c r="J165" i="20"/>
  <c r="I165" i="20"/>
  <c r="H165" i="20"/>
  <c r="E165" i="20"/>
  <c r="K164" i="20"/>
  <c r="J164" i="20"/>
  <c r="I164" i="20"/>
  <c r="H164" i="20"/>
  <c r="E164" i="20"/>
  <c r="K163" i="20"/>
  <c r="J163" i="20"/>
  <c r="I163" i="20"/>
  <c r="H163" i="20"/>
  <c r="G163" i="20"/>
  <c r="E163" i="20"/>
  <c r="K162" i="20"/>
  <c r="J162" i="20"/>
  <c r="J161" i="20"/>
  <c r="H161" i="20"/>
  <c r="F161" i="20"/>
  <c r="E161" i="20"/>
  <c r="K160" i="20"/>
  <c r="J160" i="20"/>
  <c r="I160" i="20"/>
  <c r="H160" i="20"/>
  <c r="F160" i="20"/>
  <c r="E160" i="20"/>
  <c r="K159" i="20"/>
  <c r="J159" i="20"/>
  <c r="I159" i="20"/>
  <c r="H159" i="20"/>
  <c r="E159" i="20"/>
  <c r="K158" i="20"/>
  <c r="J158" i="20"/>
  <c r="I158" i="20"/>
  <c r="H158" i="20"/>
  <c r="G158" i="20"/>
  <c r="E158" i="20"/>
  <c r="K157" i="20"/>
  <c r="J157" i="20"/>
  <c r="I157" i="20"/>
  <c r="H157" i="20"/>
  <c r="E157" i="20"/>
  <c r="J156" i="20"/>
  <c r="I156" i="20"/>
  <c r="E156" i="20"/>
  <c r="J155" i="20"/>
  <c r="H155" i="20"/>
  <c r="E155" i="20"/>
  <c r="K154" i="20"/>
  <c r="J154" i="20"/>
  <c r="I154" i="20"/>
  <c r="H154" i="20"/>
  <c r="E154" i="20"/>
  <c r="K153" i="20"/>
  <c r="J153" i="20"/>
  <c r="I153" i="20"/>
  <c r="H153" i="20"/>
  <c r="E153" i="20"/>
  <c r="K152" i="20"/>
  <c r="J152" i="20"/>
  <c r="I152" i="20"/>
  <c r="H152" i="20"/>
  <c r="E152" i="20"/>
  <c r="K151" i="20"/>
  <c r="J151" i="20"/>
  <c r="I151" i="20"/>
  <c r="H151" i="20"/>
  <c r="G151" i="20"/>
  <c r="E151" i="20"/>
  <c r="J149" i="20"/>
  <c r="H149" i="20"/>
  <c r="E149" i="20"/>
  <c r="K148" i="20"/>
  <c r="J148" i="20"/>
  <c r="I148" i="20"/>
  <c r="H148" i="20"/>
  <c r="F148" i="20"/>
  <c r="E148" i="20"/>
  <c r="K147" i="20"/>
  <c r="J147" i="20"/>
  <c r="I147" i="20"/>
  <c r="H147" i="20"/>
  <c r="G147" i="20"/>
  <c r="E147" i="20"/>
  <c r="K146" i="20"/>
  <c r="J146" i="20"/>
  <c r="I146" i="20"/>
  <c r="H146" i="20"/>
  <c r="E146" i="20"/>
  <c r="K145" i="20"/>
  <c r="J145" i="20"/>
  <c r="I145" i="20"/>
  <c r="H145" i="20"/>
  <c r="G145" i="20"/>
  <c r="E145" i="20"/>
  <c r="J144" i="20"/>
  <c r="J143" i="20"/>
  <c r="H143" i="20"/>
  <c r="E143" i="20"/>
  <c r="K142" i="20"/>
  <c r="J142" i="20"/>
  <c r="I142" i="20"/>
  <c r="H142" i="20"/>
  <c r="G142" i="20"/>
  <c r="E142" i="20"/>
  <c r="K141" i="20"/>
  <c r="J141" i="20"/>
  <c r="I141" i="20"/>
  <c r="H141" i="20"/>
  <c r="E141" i="20"/>
  <c r="K140" i="20"/>
  <c r="J140" i="20"/>
  <c r="I140" i="20"/>
  <c r="H140" i="20"/>
  <c r="G140" i="20"/>
  <c r="E140" i="20"/>
  <c r="K139" i="20"/>
  <c r="J139" i="20"/>
  <c r="I139" i="20"/>
  <c r="H139" i="20"/>
  <c r="G139" i="20"/>
  <c r="F139" i="20"/>
  <c r="E139" i="20"/>
  <c r="K138" i="20"/>
  <c r="E138" i="20"/>
  <c r="J137" i="20"/>
  <c r="H137" i="20"/>
  <c r="E137" i="20"/>
  <c r="K136" i="20"/>
  <c r="J136" i="20"/>
  <c r="I136" i="20"/>
  <c r="H136" i="20"/>
  <c r="F136" i="20"/>
  <c r="E136" i="20"/>
  <c r="K135" i="20"/>
  <c r="J135" i="20"/>
  <c r="I135" i="20"/>
  <c r="H135" i="20"/>
  <c r="G135" i="20"/>
  <c r="E135" i="20"/>
  <c r="K134" i="20"/>
  <c r="J134" i="20"/>
  <c r="I134" i="20"/>
  <c r="H134" i="20"/>
  <c r="G134" i="20"/>
  <c r="F134" i="20"/>
  <c r="E134" i="20"/>
  <c r="K133" i="20"/>
  <c r="J133" i="20"/>
  <c r="I133" i="20"/>
  <c r="H133" i="20"/>
  <c r="E133" i="20"/>
  <c r="J132" i="20"/>
  <c r="E132" i="20"/>
  <c r="J131" i="20"/>
  <c r="H131" i="20"/>
  <c r="F131" i="20"/>
  <c r="E131" i="20"/>
  <c r="K130" i="20"/>
  <c r="J130" i="20"/>
  <c r="I130" i="20"/>
  <c r="H130" i="20"/>
  <c r="G130" i="20"/>
  <c r="E130" i="20"/>
  <c r="K129" i="20"/>
  <c r="J129" i="20"/>
  <c r="I129" i="20"/>
  <c r="H129" i="20"/>
  <c r="E129" i="20"/>
  <c r="K128" i="20"/>
  <c r="J128" i="20"/>
  <c r="I128" i="20"/>
  <c r="H128" i="20"/>
  <c r="E128" i="20"/>
  <c r="K127" i="20"/>
  <c r="J127" i="20"/>
  <c r="I127" i="20"/>
  <c r="H127" i="20"/>
  <c r="E127" i="20"/>
  <c r="K126" i="20"/>
  <c r="I126" i="20"/>
  <c r="J125" i="20"/>
  <c r="H125" i="20"/>
  <c r="E125" i="20"/>
  <c r="K124" i="20"/>
  <c r="J124" i="20"/>
  <c r="I124" i="20"/>
  <c r="H124" i="20"/>
  <c r="G124" i="20"/>
  <c r="F124" i="20"/>
  <c r="E124" i="20"/>
  <c r="K123" i="20"/>
  <c r="J123" i="20"/>
  <c r="I123" i="20"/>
  <c r="H123" i="20"/>
  <c r="E123" i="20"/>
  <c r="K122" i="20"/>
  <c r="J122" i="20"/>
  <c r="I122" i="20"/>
  <c r="H122" i="20"/>
  <c r="E122" i="20"/>
  <c r="K121" i="20"/>
  <c r="J121" i="20"/>
  <c r="I121" i="20"/>
  <c r="H121" i="20"/>
  <c r="G121" i="20"/>
  <c r="E121" i="20"/>
  <c r="K120" i="20"/>
  <c r="J120" i="20"/>
  <c r="J119" i="20"/>
  <c r="H119" i="20"/>
  <c r="F119" i="20"/>
  <c r="E119" i="20"/>
  <c r="K118" i="20"/>
  <c r="J118" i="20"/>
  <c r="I118" i="20"/>
  <c r="H118" i="20"/>
  <c r="F118" i="20"/>
  <c r="E118" i="20"/>
  <c r="K117" i="20"/>
  <c r="J117" i="20"/>
  <c r="I117" i="20"/>
  <c r="H117" i="20"/>
  <c r="E117" i="20"/>
  <c r="K116" i="20"/>
  <c r="J116" i="20"/>
  <c r="I116" i="20"/>
  <c r="H116" i="20"/>
  <c r="G116" i="20"/>
  <c r="E116" i="20"/>
  <c r="K115" i="20"/>
  <c r="J115" i="20"/>
  <c r="I115" i="20"/>
  <c r="H115" i="20"/>
  <c r="E115" i="20"/>
  <c r="J114" i="20"/>
  <c r="I114" i="20"/>
  <c r="E114" i="20"/>
  <c r="J113" i="20"/>
  <c r="H113" i="20"/>
  <c r="E113" i="20"/>
  <c r="K112" i="20"/>
  <c r="J112" i="20"/>
  <c r="I112" i="20"/>
  <c r="H112" i="20"/>
  <c r="E112" i="20"/>
  <c r="K111" i="20"/>
  <c r="J111" i="20"/>
  <c r="I111" i="20"/>
  <c r="H111" i="20"/>
  <c r="G111" i="20"/>
  <c r="E111" i="20"/>
  <c r="K110" i="20"/>
  <c r="J110" i="20"/>
  <c r="I110" i="20"/>
  <c r="H110" i="20"/>
  <c r="E110" i="20"/>
  <c r="K109" i="20"/>
  <c r="J109" i="20"/>
  <c r="I109" i="20"/>
  <c r="H109" i="20"/>
  <c r="G109" i="20"/>
  <c r="E109" i="20"/>
  <c r="F107" i="20"/>
  <c r="F191" i="20" s="1"/>
  <c r="G106" i="20"/>
  <c r="G190" i="20" s="1"/>
  <c r="F106" i="20"/>
  <c r="G105" i="20"/>
  <c r="F105" i="20"/>
  <c r="F189" i="20" s="1"/>
  <c r="G104" i="20"/>
  <c r="G188" i="20" s="1"/>
  <c r="F104" i="20"/>
  <c r="F188" i="20" s="1"/>
  <c r="G103" i="20"/>
  <c r="G102" i="20" s="1"/>
  <c r="G186" i="20" s="1"/>
  <c r="F103" i="20"/>
  <c r="F187" i="20" s="1"/>
  <c r="K102" i="20"/>
  <c r="K186" i="20" s="1"/>
  <c r="J102" i="20"/>
  <c r="I102" i="20"/>
  <c r="I186" i="20" s="1"/>
  <c r="H102" i="20"/>
  <c r="H186" i="20" s="1"/>
  <c r="E102" i="20"/>
  <c r="E186" i="20" s="1"/>
  <c r="F101" i="20"/>
  <c r="F155" i="20" s="1"/>
  <c r="G100" i="20"/>
  <c r="G154" i="20" s="1"/>
  <c r="F100" i="20"/>
  <c r="F154" i="20" s="1"/>
  <c r="G99" i="20"/>
  <c r="G153" i="20" s="1"/>
  <c r="F99" i="20"/>
  <c r="F153" i="20" s="1"/>
  <c r="G98" i="20"/>
  <c r="G152" i="20" s="1"/>
  <c r="F98" i="20"/>
  <c r="F152" i="20" s="1"/>
  <c r="G97" i="20"/>
  <c r="G96" i="20" s="1"/>
  <c r="G150" i="20" s="1"/>
  <c r="F97" i="20"/>
  <c r="F151" i="20" s="1"/>
  <c r="K96" i="20"/>
  <c r="K150" i="20" s="1"/>
  <c r="J96" i="20"/>
  <c r="J150" i="20" s="1"/>
  <c r="I96" i="20"/>
  <c r="I150" i="20" s="1"/>
  <c r="H96" i="20"/>
  <c r="H150" i="20" s="1"/>
  <c r="E96" i="20"/>
  <c r="E150" i="20" s="1"/>
  <c r="F95" i="20"/>
  <c r="F143" i="20" s="1"/>
  <c r="G94" i="20"/>
  <c r="F94" i="20"/>
  <c r="F142" i="20" s="1"/>
  <c r="G93" i="20"/>
  <c r="G141" i="20" s="1"/>
  <c r="F93" i="20"/>
  <c r="F141" i="20" s="1"/>
  <c r="G92" i="20"/>
  <c r="F92" i="20"/>
  <c r="F140" i="20" s="1"/>
  <c r="G91" i="20"/>
  <c r="G90" i="20" s="1"/>
  <c r="G138" i="20" s="1"/>
  <c r="F91" i="20"/>
  <c r="K90" i="20"/>
  <c r="J90" i="20"/>
  <c r="J138" i="20" s="1"/>
  <c r="I90" i="20"/>
  <c r="I138" i="20" s="1"/>
  <c r="H90" i="20"/>
  <c r="H138" i="20" s="1"/>
  <c r="E90" i="20"/>
  <c r="F89" i="20"/>
  <c r="F137" i="20" s="1"/>
  <c r="G88" i="20"/>
  <c r="G136" i="20" s="1"/>
  <c r="F88" i="20"/>
  <c r="G87" i="20"/>
  <c r="F87" i="20"/>
  <c r="F81" i="20" s="1"/>
  <c r="G86" i="20"/>
  <c r="F86" i="20"/>
  <c r="F80" i="20" s="1"/>
  <c r="G85" i="20"/>
  <c r="G133" i="20" s="1"/>
  <c r="F85" i="20"/>
  <c r="F79" i="20" s="1"/>
  <c r="K84" i="20"/>
  <c r="K132" i="20" s="1"/>
  <c r="J84" i="20"/>
  <c r="I84" i="20"/>
  <c r="I132" i="20" s="1"/>
  <c r="H84" i="20"/>
  <c r="H132" i="20" s="1"/>
  <c r="E84" i="20"/>
  <c r="J83" i="20"/>
  <c r="H83" i="20"/>
  <c r="G83" i="20"/>
  <c r="E83" i="20"/>
  <c r="K82" i="20"/>
  <c r="J82" i="20"/>
  <c r="I82" i="20"/>
  <c r="H82" i="20"/>
  <c r="G82" i="20"/>
  <c r="F82" i="20"/>
  <c r="E82" i="20"/>
  <c r="K81" i="20"/>
  <c r="K6" i="20" s="1" a="1"/>
  <c r="K6" i="20" s="1"/>
  <c r="J81" i="20"/>
  <c r="I81" i="20"/>
  <c r="H81" i="20"/>
  <c r="G81" i="20"/>
  <c r="E81" i="20"/>
  <c r="K80" i="20"/>
  <c r="K9" i="20" s="1" a="1"/>
  <c r="K9" i="20" s="1"/>
  <c r="J80" i="20"/>
  <c r="J8" i="20" s="1" a="1"/>
  <c r="J8" i="20" s="1"/>
  <c r="I80" i="20"/>
  <c r="H80" i="20"/>
  <c r="G80" i="20"/>
  <c r="E80" i="20"/>
  <c r="K79" i="20"/>
  <c r="J79" i="20"/>
  <c r="J9" i="20" s="1" a="1"/>
  <c r="J9" i="20" s="1"/>
  <c r="I79" i="20"/>
  <c r="I7" i="20" s="1" a="1"/>
  <c r="I7" i="20" s="1"/>
  <c r="H79" i="20"/>
  <c r="G79" i="20"/>
  <c r="E79" i="20"/>
  <c r="E11" i="20" s="1" a="1"/>
  <c r="E11" i="20" s="1"/>
  <c r="K78" i="20"/>
  <c r="J78" i="20"/>
  <c r="I78" i="20"/>
  <c r="H78" i="20"/>
  <c r="E78" i="20"/>
  <c r="F77" i="20"/>
  <c r="G76" i="20"/>
  <c r="F76" i="20"/>
  <c r="G75" i="20"/>
  <c r="F75" i="20"/>
  <c r="F72" i="20" s="1"/>
  <c r="G74" i="20"/>
  <c r="F74" i="20"/>
  <c r="G73" i="20"/>
  <c r="G72" i="20" s="1"/>
  <c r="F73" i="20"/>
  <c r="K72" i="20"/>
  <c r="J72" i="20"/>
  <c r="I72" i="20"/>
  <c r="H72" i="20"/>
  <c r="E72" i="20"/>
  <c r="F71" i="20"/>
  <c r="F185" i="20" s="1"/>
  <c r="G70" i="20"/>
  <c r="F70" i="20"/>
  <c r="F184" i="20" s="1"/>
  <c r="G69" i="20"/>
  <c r="G183" i="20" s="1"/>
  <c r="F69" i="20"/>
  <c r="F183" i="20" s="1"/>
  <c r="G68" i="20"/>
  <c r="F68" i="20"/>
  <c r="F182" i="20" s="1"/>
  <c r="G67" i="20"/>
  <c r="G66" i="20" s="1"/>
  <c r="F67" i="20"/>
  <c r="K66" i="20"/>
  <c r="J66" i="20"/>
  <c r="J180" i="20" s="1"/>
  <c r="I66" i="20"/>
  <c r="I180" i="20" s="1"/>
  <c r="H66" i="20"/>
  <c r="H180" i="20" s="1"/>
  <c r="E66" i="20"/>
  <c r="F65" i="20"/>
  <c r="F179" i="20" s="1"/>
  <c r="G64" i="20"/>
  <c r="G178" i="20" s="1"/>
  <c r="F64" i="20"/>
  <c r="G63" i="20"/>
  <c r="F63" i="20"/>
  <c r="F177" i="20" s="1"/>
  <c r="G62" i="20"/>
  <c r="F62" i="20"/>
  <c r="F176" i="20" s="1"/>
  <c r="G61" i="20"/>
  <c r="G175" i="20" s="1"/>
  <c r="F61" i="20"/>
  <c r="F175" i="20" s="1"/>
  <c r="K60" i="20"/>
  <c r="K174" i="20" s="1"/>
  <c r="J60" i="20"/>
  <c r="I60" i="20"/>
  <c r="I174" i="20" s="1"/>
  <c r="H60" i="20"/>
  <c r="H174" i="20" s="1"/>
  <c r="E60" i="20"/>
  <c r="F59" i="20"/>
  <c r="G58" i="20"/>
  <c r="F58" i="20"/>
  <c r="F172" i="20" s="1"/>
  <c r="G57" i="20"/>
  <c r="G171" i="20" s="1"/>
  <c r="F57" i="20"/>
  <c r="F171" i="20" s="1"/>
  <c r="G56" i="20"/>
  <c r="G170" i="20" s="1"/>
  <c r="F56" i="20"/>
  <c r="F170" i="20" s="1"/>
  <c r="G55" i="20"/>
  <c r="G169" i="20" s="1"/>
  <c r="F55" i="20"/>
  <c r="F169" i="20" s="1"/>
  <c r="K54" i="20"/>
  <c r="J54" i="20"/>
  <c r="J168" i="20" s="1"/>
  <c r="I54" i="20"/>
  <c r="H54" i="20"/>
  <c r="H168" i="20" s="1"/>
  <c r="E54" i="20"/>
  <c r="E168" i="20" s="1"/>
  <c r="F53" i="20"/>
  <c r="F167" i="20" s="1"/>
  <c r="G52" i="20"/>
  <c r="F52" i="20"/>
  <c r="G51" i="20"/>
  <c r="G165" i="20" s="1"/>
  <c r="F51" i="20"/>
  <c r="F165" i="20" s="1"/>
  <c r="G50" i="20"/>
  <c r="G164" i="20" s="1"/>
  <c r="F50" i="20"/>
  <c r="F164" i="20" s="1"/>
  <c r="G49" i="20"/>
  <c r="G48" i="20" s="1"/>
  <c r="G162" i="20" s="1"/>
  <c r="F49" i="20"/>
  <c r="F163" i="20" s="1"/>
  <c r="K48" i="20"/>
  <c r="J48" i="20"/>
  <c r="I48" i="20"/>
  <c r="I162" i="20" s="1"/>
  <c r="H48" i="20"/>
  <c r="H162" i="20" s="1"/>
  <c r="E48" i="20"/>
  <c r="E162" i="20" s="1"/>
  <c r="F47" i="20"/>
  <c r="G46" i="20"/>
  <c r="G160" i="20" s="1"/>
  <c r="F46" i="20"/>
  <c r="G45" i="20"/>
  <c r="G159" i="20" s="1"/>
  <c r="F45" i="20"/>
  <c r="F159" i="20" s="1"/>
  <c r="G44" i="20"/>
  <c r="F44" i="20"/>
  <c r="F158" i="20" s="1"/>
  <c r="G43" i="20"/>
  <c r="G157" i="20" s="1"/>
  <c r="F43" i="20"/>
  <c r="F157" i="20" s="1"/>
  <c r="K42" i="20"/>
  <c r="K156" i="20" s="1"/>
  <c r="J42" i="20"/>
  <c r="I42" i="20"/>
  <c r="H42" i="20"/>
  <c r="H156" i="20" s="1"/>
  <c r="E42" i="20"/>
  <c r="F41" i="20"/>
  <c r="F149" i="20" s="1"/>
  <c r="G40" i="20"/>
  <c r="F40" i="20"/>
  <c r="G39" i="20"/>
  <c r="F39" i="20"/>
  <c r="F147" i="20" s="1"/>
  <c r="G38" i="20"/>
  <c r="G146" i="20" s="1"/>
  <c r="F38" i="20"/>
  <c r="F146" i="20" s="1"/>
  <c r="G37" i="20"/>
  <c r="G36" i="20" s="1"/>
  <c r="G144" i="20" s="1"/>
  <c r="F37" i="20"/>
  <c r="F145" i="20" s="1"/>
  <c r="K36" i="20"/>
  <c r="K144" i="20" s="1"/>
  <c r="J36" i="20"/>
  <c r="I36" i="20"/>
  <c r="I144" i="20" s="1"/>
  <c r="H36" i="20"/>
  <c r="H144" i="20" s="1"/>
  <c r="E36" i="20"/>
  <c r="E144" i="20" s="1"/>
  <c r="F35" i="20"/>
  <c r="G34" i="20"/>
  <c r="F34" i="20"/>
  <c r="F130" i="20" s="1"/>
  <c r="G33" i="20"/>
  <c r="G129" i="20" s="1"/>
  <c r="F33" i="20"/>
  <c r="F129" i="20" s="1"/>
  <c r="G32" i="20"/>
  <c r="G128" i="20" s="1"/>
  <c r="F32" i="20"/>
  <c r="F128" i="20" s="1"/>
  <c r="G31" i="20"/>
  <c r="G127" i="20" s="1"/>
  <c r="F31" i="20"/>
  <c r="F127" i="20" s="1"/>
  <c r="K30" i="20"/>
  <c r="J30" i="20"/>
  <c r="J126" i="20" s="1"/>
  <c r="I30" i="20"/>
  <c r="H30" i="20"/>
  <c r="H126" i="20" s="1"/>
  <c r="E30" i="20"/>
  <c r="E126" i="20" s="1"/>
  <c r="F29" i="20"/>
  <c r="F125" i="20" s="1"/>
  <c r="G28" i="20"/>
  <c r="F28" i="20"/>
  <c r="G27" i="20"/>
  <c r="G123" i="20" s="1"/>
  <c r="F27" i="20"/>
  <c r="F123" i="20" s="1"/>
  <c r="G26" i="20"/>
  <c r="G122" i="20" s="1"/>
  <c r="F26" i="20"/>
  <c r="F122" i="20" s="1"/>
  <c r="G25" i="20"/>
  <c r="G24" i="20" s="1"/>
  <c r="G120" i="20" s="1"/>
  <c r="F25" i="20"/>
  <c r="F121" i="20" s="1"/>
  <c r="K24" i="20"/>
  <c r="J24" i="20"/>
  <c r="I24" i="20"/>
  <c r="I120" i="20" s="1"/>
  <c r="H24" i="20"/>
  <c r="H120" i="20" s="1"/>
  <c r="E24" i="20"/>
  <c r="E120" i="20" s="1"/>
  <c r="F23" i="20"/>
  <c r="G22" i="20"/>
  <c r="G118" i="20" s="1"/>
  <c r="F22" i="20"/>
  <c r="G21" i="20"/>
  <c r="G117" i="20" s="1"/>
  <c r="F21" i="20"/>
  <c r="F117" i="20" s="1"/>
  <c r="G20" i="20"/>
  <c r="F20" i="20"/>
  <c r="F116" i="20" s="1"/>
  <c r="G19" i="20"/>
  <c r="G115" i="20" s="1"/>
  <c r="F19" i="20"/>
  <c r="F115" i="20" s="1"/>
  <c r="K18" i="20"/>
  <c r="K114" i="20" s="1"/>
  <c r="J18" i="20"/>
  <c r="J11" i="20" s="1" a="1"/>
  <c r="J11" i="20" s="1"/>
  <c r="I18" i="20"/>
  <c r="I10" i="20" s="1" a="1"/>
  <c r="I10" i="20" s="1"/>
  <c r="H18" i="20"/>
  <c r="H10" i="20" s="1" a="1"/>
  <c r="H10" i="20" s="1"/>
  <c r="E18" i="20"/>
  <c r="F17" i="20"/>
  <c r="F113" i="20" s="1"/>
  <c r="G16" i="20"/>
  <c r="G112" i="20" s="1"/>
  <c r="F16" i="20"/>
  <c r="F112" i="20" s="1"/>
  <c r="G15" i="20"/>
  <c r="F15" i="20"/>
  <c r="F111" i="20" s="1"/>
  <c r="G14" i="20"/>
  <c r="G110" i="20" s="1"/>
  <c r="F14" i="20"/>
  <c r="G13" i="20"/>
  <c r="G12" i="20" s="1"/>
  <c r="F13" i="20"/>
  <c r="F109" i="20" s="1"/>
  <c r="K12" i="20"/>
  <c r="K108" i="20" s="1"/>
  <c r="J12" i="20"/>
  <c r="J108" i="20" s="1"/>
  <c r="I12" i="20"/>
  <c r="I108" i="20" s="1"/>
  <c r="H12" i="20"/>
  <c r="H6" i="20" s="1" a="1"/>
  <c r="H6" i="20" s="1"/>
  <c r="E12" i="20"/>
  <c r="E108" i="20" s="1"/>
  <c r="G6" i="29" l="1"/>
  <c r="C11" i="56"/>
  <c r="H9" i="55" a="1"/>
  <c r="H9" i="55" s="1"/>
  <c r="I10" i="55" a="1"/>
  <c r="I10" i="55" s="1"/>
  <c r="F134" i="55"/>
  <c r="H8" i="55" a="1"/>
  <c r="H8" i="55" s="1"/>
  <c r="E9" i="55" a="1"/>
  <c r="E9" i="55" s="1"/>
  <c r="I9" i="55" a="1"/>
  <c r="I9" i="55" s="1"/>
  <c r="J10" i="55" a="1"/>
  <c r="J10" i="55" s="1"/>
  <c r="F83" i="55"/>
  <c r="F9" i="55" s="1" a="1"/>
  <c r="F9" i="55" s="1"/>
  <c r="J114" i="55"/>
  <c r="F133" i="55"/>
  <c r="G134" i="55"/>
  <c r="G8" i="55" a="1"/>
  <c r="G8" i="55" s="1"/>
  <c r="J6" i="55" a="1"/>
  <c r="J6" i="55" s="1"/>
  <c r="F112" i="55"/>
  <c r="H7" i="55" a="1"/>
  <c r="H7" i="55" s="1"/>
  <c r="E8" i="55" a="1"/>
  <c r="E8" i="55" s="1"/>
  <c r="J9" i="55" a="1"/>
  <c r="J9" i="55" s="1"/>
  <c r="G10" i="55" a="1"/>
  <c r="G10" i="55" s="1"/>
  <c r="K10" i="55" a="1"/>
  <c r="K10" i="55" s="1"/>
  <c r="J11" i="55" a="1"/>
  <c r="J11" i="55" s="1"/>
  <c r="F110" i="55"/>
  <c r="I6" i="55" a="1"/>
  <c r="I6" i="55" s="1"/>
  <c r="E6" i="29"/>
  <c r="C6" i="29"/>
  <c r="C28" i="29"/>
  <c r="C33" i="29"/>
  <c r="C40" i="29"/>
  <c r="E33" i="29"/>
  <c r="E40" i="29"/>
  <c r="K5" i="82"/>
  <c r="D5" i="18" a="1"/>
  <c r="D5" i="18" s="1"/>
  <c r="D8" i="19" a="1"/>
  <c r="D8" i="19" s="1"/>
  <c r="E6" i="19" a="1"/>
  <c r="E6" i="19" s="1"/>
  <c r="E9" i="19" a="1"/>
  <c r="E9" i="19" s="1"/>
  <c r="H6" i="19" a="1"/>
  <c r="H6" i="19" s="1"/>
  <c r="E7" i="19" a="1"/>
  <c r="E7" i="19" s="1"/>
  <c r="F8" i="19" a="1"/>
  <c r="F8" i="19" s="1"/>
  <c r="C9" i="19" a="1"/>
  <c r="C9" i="19" s="1"/>
  <c r="G9" i="19" a="1"/>
  <c r="G9" i="19" s="1"/>
  <c r="D10" i="19"/>
  <c r="D6" i="19" s="1" a="1"/>
  <c r="D6" i="19" s="1"/>
  <c r="H9" i="19" a="1"/>
  <c r="H9" i="19" s="1"/>
  <c r="G108" i="20"/>
  <c r="G180" i="20"/>
  <c r="F12" i="20"/>
  <c r="F18" i="20"/>
  <c r="F24" i="20"/>
  <c r="F120" i="20" s="1"/>
  <c r="F30" i="20"/>
  <c r="F126" i="20" s="1"/>
  <c r="F36" i="20"/>
  <c r="F144" i="20" s="1"/>
  <c r="F42" i="20"/>
  <c r="F156" i="20" s="1"/>
  <c r="F48" i="20"/>
  <c r="F162" i="20" s="1"/>
  <c r="F54" i="20"/>
  <c r="F168" i="20" s="1"/>
  <c r="F60" i="20"/>
  <c r="F174" i="20" s="1"/>
  <c r="F66" i="20"/>
  <c r="F180" i="20" s="1"/>
  <c r="F84" i="20"/>
  <c r="F90" i="20"/>
  <c r="F138" i="20" s="1"/>
  <c r="F96" i="20"/>
  <c r="F150" i="20" s="1"/>
  <c r="F102" i="20"/>
  <c r="F186" i="20" s="1"/>
  <c r="I6" i="20" a="1"/>
  <c r="I6" i="20" s="1"/>
  <c r="J7" i="20" a="1"/>
  <c r="J7" i="20" s="1"/>
  <c r="K8" i="20" a="1"/>
  <c r="K8" i="20" s="1"/>
  <c r="H9" i="20" a="1"/>
  <c r="H9" i="20" s="1"/>
  <c r="E10" i="20" a="1"/>
  <c r="E10" i="20" s="1"/>
  <c r="G18" i="20"/>
  <c r="G30" i="20"/>
  <c r="G126" i="20" s="1"/>
  <c r="G42" i="20"/>
  <c r="G156" i="20" s="1"/>
  <c r="G54" i="20"/>
  <c r="G168" i="20" s="1"/>
  <c r="G60" i="20"/>
  <c r="G174" i="20" s="1"/>
  <c r="G84" i="20"/>
  <c r="H114" i="20"/>
  <c r="F135" i="20"/>
  <c r="H108" i="20"/>
  <c r="K7" i="20" a="1"/>
  <c r="K7" i="20" s="1"/>
  <c r="E9" i="20" a="1"/>
  <c r="E9" i="20" s="1"/>
  <c r="F83" i="20"/>
  <c r="H8" i="20" a="1"/>
  <c r="H8" i="20" s="1"/>
  <c r="I9" i="20" a="1"/>
  <c r="I9" i="20" s="1"/>
  <c r="H11" i="20" a="1"/>
  <c r="H11" i="20" s="1"/>
  <c r="F133" i="20"/>
  <c r="J6" i="20" a="1"/>
  <c r="J6" i="20" s="1"/>
  <c r="H7" i="20" a="1"/>
  <c r="H7" i="20" s="1"/>
  <c r="E8" i="20" a="1"/>
  <c r="E8" i="20" s="1"/>
  <c r="I8" i="20" a="1"/>
  <c r="I8" i="20" s="1"/>
  <c r="K10" i="20" a="1"/>
  <c r="K10" i="20" s="1"/>
  <c r="F110" i="20"/>
  <c r="F10" i="55" l="1" a="1"/>
  <c r="F10" i="55" s="1"/>
  <c r="F8" i="55" a="1"/>
  <c r="F8" i="55" s="1"/>
  <c r="F114" i="20"/>
  <c r="F132" i="20"/>
  <c r="F78" i="20"/>
  <c r="F10" i="20" s="1" a="1"/>
  <c r="F10" i="20" s="1"/>
  <c r="F6" i="20" a="1"/>
  <c r="F6" i="20" s="1"/>
  <c r="F108" i="20"/>
  <c r="G10" i="20" a="1"/>
  <c r="G10" i="20" s="1"/>
  <c r="G114" i="20"/>
  <c r="F11" i="20" a="1"/>
  <c r="F11" i="20" s="1"/>
  <c r="F9" i="20" a="1"/>
  <c r="F9" i="20" s="1"/>
  <c r="G132" i="20"/>
  <c r="G78" i="20"/>
  <c r="G7" i="20" s="1" a="1"/>
  <c r="G7" i="20" s="1"/>
  <c r="G9" i="20" l="1" a="1"/>
  <c r="G9" i="20" s="1"/>
  <c r="F7" i="20" a="1"/>
  <c r="F7" i="20" s="1"/>
  <c r="F8" i="20" a="1"/>
  <c r="F8" i="20" s="1"/>
  <c r="G8" i="20" a="1"/>
  <c r="G8" i="20" s="1"/>
  <c r="G6" i="20" a="1"/>
  <c r="G6" i="20"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<sst xmlns="http://schemas.openxmlformats.org/spreadsheetml/2006/main" count="4509" uniqueCount="865">
  <si>
    <t>１－１  管理区域及び面積</t>
  </si>
  <si>
    <t>単位（面積：ha）</t>
    <rPh sb="0" eb="2">
      <t>タンイ</t>
    </rPh>
    <phoneticPr fontId="4"/>
  </si>
  <si>
    <t>年次
森林管理（局)署
都道府県</t>
    <rPh sb="3" eb="5">
      <t>シンリン</t>
    </rPh>
    <rPh sb="5" eb="7">
      <t>カンリ</t>
    </rPh>
    <rPh sb="8" eb="9">
      <t>キョク</t>
    </rPh>
    <rPh sb="10" eb="11">
      <t>ショ</t>
    </rPh>
    <rPh sb="12" eb="16">
      <t>トドウフケン</t>
    </rPh>
    <phoneticPr fontId="4"/>
  </si>
  <si>
    <t>管　　　理　　　区　　　域</t>
    <rPh sb="0" eb="1">
      <t>カン</t>
    </rPh>
    <rPh sb="4" eb="5">
      <t>リ</t>
    </rPh>
    <rPh sb="8" eb="9">
      <t>ク</t>
    </rPh>
    <rPh sb="12" eb="13">
      <t>イキ</t>
    </rPh>
    <phoneticPr fontId="4"/>
  </si>
  <si>
    <t>管　　　理　　　面　　　積</t>
    <phoneticPr fontId="4"/>
  </si>
  <si>
    <t>所在市町村</t>
    <rPh sb="0" eb="2">
      <t>ショザイ</t>
    </rPh>
    <rPh sb="2" eb="5">
      <t>シチョウソン</t>
    </rPh>
    <phoneticPr fontId="4"/>
  </si>
  <si>
    <t>国　　有　　地</t>
    <phoneticPr fontId="4"/>
  </si>
  <si>
    <t>公有林野等
官行造林地</t>
    <phoneticPr fontId="4"/>
  </si>
  <si>
    <t>総数</t>
    <rPh sb="0" eb="2">
      <t>ソウスウ</t>
    </rPh>
    <phoneticPr fontId="4"/>
  </si>
  <si>
    <t>公有林野等官行
造林地のみ（内）</t>
    <rPh sb="0" eb="2">
      <t>コウユウ</t>
    </rPh>
    <rPh sb="2" eb="4">
      <t>リンヤ</t>
    </rPh>
    <rPh sb="4" eb="5">
      <t>トウ</t>
    </rPh>
    <rPh sb="5" eb="6">
      <t>カン</t>
    </rPh>
    <rPh sb="6" eb="7">
      <t>ギョウ</t>
    </rPh>
    <rPh sb="8" eb="11">
      <t>ゾウリンチ</t>
    </rPh>
    <rPh sb="14" eb="15">
      <t>ウチ</t>
    </rPh>
    <phoneticPr fontId="4"/>
  </si>
  <si>
    <t>署間で重複する
市町村数（内）</t>
    <rPh sb="0" eb="1">
      <t>ショ</t>
    </rPh>
    <rPh sb="1" eb="2">
      <t>アイダ</t>
    </rPh>
    <rPh sb="3" eb="5">
      <t>チョウフク</t>
    </rPh>
    <rPh sb="8" eb="11">
      <t>シチョウソン</t>
    </rPh>
    <rPh sb="11" eb="12">
      <t>スウ</t>
    </rPh>
    <rPh sb="13" eb="14">
      <t>ウチ</t>
    </rPh>
    <phoneticPr fontId="4"/>
  </si>
  <si>
    <t>総　数</t>
    <phoneticPr fontId="4"/>
  </si>
  <si>
    <t>国有林野</t>
  </si>
  <si>
    <t>国庫帰属森林</t>
    <phoneticPr fontId="4"/>
  </si>
  <si>
    <t>その他</t>
  </si>
  <si>
    <t>石川</t>
    <phoneticPr fontId="4"/>
  </si>
  <si>
    <t>石川</t>
    <rPh sb="0" eb="2">
      <t>イシカワ</t>
    </rPh>
    <phoneticPr fontId="4"/>
  </si>
  <si>
    <t>福井</t>
    <rPh sb="0" eb="2">
      <t>フクイ</t>
    </rPh>
    <phoneticPr fontId="4"/>
  </si>
  <si>
    <t>勝山市、大野市、敦賀市、小浜市、福井市、あわら市、今立郡：池田町、三方上中郡：若狭町、大飯郡：おおい町、南条郡：南越前町
6市　4町　－村　(－市　－町　－村)</t>
    <rPh sb="0" eb="2">
      <t>カツヤマ</t>
    </rPh>
    <phoneticPr fontId="2"/>
  </si>
  <si>
    <t>三重</t>
    <rPh sb="0" eb="2">
      <t>ミエ</t>
    </rPh>
    <phoneticPr fontId="4"/>
  </si>
  <si>
    <t>滋賀</t>
    <rPh sb="0" eb="2">
      <t>シガ</t>
    </rPh>
    <phoneticPr fontId="4"/>
  </si>
  <si>
    <t>大津市、近江八幡市、栗東市、野洲市、高島市、東近江市、甲賀市、米原市、長浜市、蒲生郡：竜王町、犬上郡：多賀町、甲良町
9市　3町　－村　(－市　－町　－村)</t>
    <rPh sb="35" eb="38">
      <t>ナガハマシ</t>
    </rPh>
    <phoneticPr fontId="2"/>
  </si>
  <si>
    <t>兵庫</t>
    <rPh sb="0" eb="2">
      <t>ヒョウゴ</t>
    </rPh>
    <phoneticPr fontId="4"/>
  </si>
  <si>
    <t>たつの市、相生市、赤穂市、三木市、三田市、西宮市、芦屋市、宝塚市、神戸市、洲本市、姫路市、加古川市、高砂市、小野市、丹波篠山市、養父市、宍粟市、豊岡市、朝来市、丹波市、加東市、（淡路市）、（南あわじ市）、揖保郡：太子町、佐用郡：(佐用町)、美方郡：新温泉町、香美町、神崎郡：(神河町)、(市川町)、多可郡：(多可町)
23市　7町　－村　( 2市　4町　－村)</t>
    <rPh sb="58" eb="60">
      <t>タンバ</t>
    </rPh>
    <rPh sb="76" eb="79">
      <t>アサゴシ</t>
    </rPh>
    <phoneticPr fontId="2"/>
  </si>
  <si>
    <t>和歌山</t>
    <rPh sb="0" eb="3">
      <t>ワカヤマ</t>
    </rPh>
    <phoneticPr fontId="4"/>
  </si>
  <si>
    <t>鳥取</t>
    <rPh sb="0" eb="2">
      <t>トットリ</t>
    </rPh>
    <phoneticPr fontId="4"/>
  </si>
  <si>
    <t>倉吉市、米子市、鳥取市、東伯郡：北栄町、三朝町、琴浦町、西伯郡：大山町、伯耆町、日野郡：江府町、日野町、日南町、岩美郡：岩美町、八頭郡：八頭町、若桜町、智頭町                   　　　　　　　　　　　　　　　　　　　　　　　　　　　　　　　　　　　　　　　3市　12町　－村　(－市　－町　－村)</t>
    <phoneticPr fontId="2"/>
  </si>
  <si>
    <t>島根</t>
    <rPh sb="0" eb="2">
      <t>シマネ</t>
    </rPh>
    <phoneticPr fontId="4"/>
  </si>
  <si>
    <t>安来市、大田市、松江市、浜田市、益田市、出雲市、江津市、雲南市、飯石郡：飯南町、仁多郡：奥出雲町、隠岐郡：(隠岐の島町)、(西ノ島町)、邑智郡：川本町、邑南町、美郷町、鹿足郡：津和野町、吉賀町　　　　　　　　　　　　　　　　　　　　　　　　　　　　　　　　　　　　　　　　　　8市　9町　－村　( －市　2町　－村)</t>
    <phoneticPr fontId="2"/>
  </si>
  <si>
    <t>岡山</t>
    <rPh sb="0" eb="2">
      <t>オカヤマ</t>
    </rPh>
    <phoneticPr fontId="4"/>
  </si>
  <si>
    <t>岡山市、笠岡市、備前市、総社市、［新見市］、高梁市、倉敷市、津山市、美作市、真庭市、赤磐市、瀬戸内市、浅口市、勝田郡：奈義町、勝央町、久米郡：美咲町、久米南町、苫田郡：鏡野町、真庭郡：新庄村、小田郡：矢掛町、和気郡：和気町、加賀郡：吉備中央町
13市［1］　8町   1村　　(－市　－町　－村)</t>
    <phoneticPr fontId="2"/>
  </si>
  <si>
    <t>広島北部</t>
    <rPh sb="0" eb="2">
      <t>ヒロシマ</t>
    </rPh>
    <rPh sb="2" eb="4">
      <t>ホクブ</t>
    </rPh>
    <phoneticPr fontId="4"/>
  </si>
  <si>
    <t>広島</t>
    <rPh sb="0" eb="2">
      <t>ヒロシマ</t>
    </rPh>
    <phoneticPr fontId="4"/>
  </si>
  <si>
    <t>庄原市、三次市、安芸高田市、神石郡：神石高原町
3市　1町　－村　(－市　－町　－村)</t>
    <phoneticPr fontId="2"/>
  </si>
  <si>
    <t>〃</t>
    <phoneticPr fontId="4"/>
  </si>
  <si>
    <t>広島市、呉市、竹原市、三原市、東広島市、甘日市市、福山市、尾道市、府中市、安芸郡：海田町、熊野町、坂町、山県郡：安芸太田町、北広島町、世羅郡：(世羅町)　
9市　6町 －村　(－市　1町　－村)</t>
    <phoneticPr fontId="2"/>
  </si>
  <si>
    <t>本局</t>
    <rPh sb="0" eb="2">
      <t>ホンキョク</t>
    </rPh>
    <phoneticPr fontId="4"/>
  </si>
  <si>
    <t>大阪</t>
    <rPh sb="0" eb="2">
      <t>オオサカ</t>
    </rPh>
    <phoneticPr fontId="4"/>
  </si>
  <si>
    <t>奈良県　[奈良市]
大阪府　大阪市
岡山県　[新見市]
3市［2］　－町　－村　(－市　－町　－村)</t>
    <phoneticPr fontId="2"/>
  </si>
  <si>
    <t>（京都大阪）</t>
    <phoneticPr fontId="4"/>
  </si>
  <si>
    <t>　</t>
    <phoneticPr fontId="4"/>
  </si>
  <si>
    <t>京都</t>
    <rPh sb="0" eb="2">
      <t>キョウト</t>
    </rPh>
    <phoneticPr fontId="4"/>
  </si>
  <si>
    <t>高槻市、阪南市、箕面市、泉南郡：岬町、南河内郡：(千早赤阪村)
3市　1町　 1村　(－市　－町　1村)</t>
  </si>
  <si>
    <t>（奈良）</t>
    <phoneticPr fontId="4"/>
  </si>
  <si>
    <t>奈良</t>
    <rPh sb="0" eb="2">
      <t>ナラ</t>
    </rPh>
    <phoneticPr fontId="4"/>
  </si>
  <si>
    <t>（山口）</t>
    <phoneticPr fontId="4"/>
  </si>
  <si>
    <t>山口</t>
    <rPh sb="0" eb="1">
      <t>ヤマ</t>
    </rPh>
    <rPh sb="1" eb="2">
      <t>グチ</t>
    </rPh>
    <phoneticPr fontId="4"/>
  </si>
  <si>
    <t>山口市、萩市、下松市、周南市、岩国市、(防府市)、(長門市)、(美祢市)、下関市、阿武郡：阿武町、大島郡：(周防大島町)　                                          　　　　　　　　　　　　　　　　　　　　　　　　　　　　　　　　　　　　　  　9市 2町  －村　( 3市　 1町  －村)</t>
    <phoneticPr fontId="2"/>
  </si>
  <si>
    <t>県別再掲</t>
    <rPh sb="0" eb="2">
      <t>ケンベツ</t>
    </rPh>
    <rPh sb="2" eb="4">
      <t>サイケイ</t>
    </rPh>
    <phoneticPr fontId="4"/>
  </si>
  <si>
    <t>6市　4町　－村　(－市　－町　－村)</t>
  </si>
  <si>
    <t>9市　3町　－村　(－市　－町　－村)</t>
  </si>
  <si>
    <t>23市　7町　－村　( 2市　4町　－村)</t>
  </si>
  <si>
    <t>3市　12町　－村　(－市　－町　－村)</t>
  </si>
  <si>
    <t>8市  9町　－村　( －市　2町　－村)</t>
  </si>
  <si>
    <t>13市［1］　8町  1村　(－市　－町  －村)</t>
  </si>
  <si>
    <t>12市  7町　－村　(－市　  1町　－村)</t>
  </si>
  <si>
    <t xml:space="preserve"> 9市  2町  －村　( 3市　  1町  －村)</t>
  </si>
  <si>
    <t>１　管理面積の国有林野欄は、国有林野地籍台帳及び国有財産台帳により、国庫帰属森林欄は、国庫帰属森林管理簿により掲上した。その他欄は、国有財産区分種目表による敷地等である。</t>
    <phoneticPr fontId="4"/>
  </si>
  <si>
    <t>２　公有林野等官行造林地欄は、契約面積を掲上した。</t>
  </si>
  <si>
    <t>３　公有林野等官行造林地のみが所在する市町村名は、市町村名欄に（　）書した。</t>
    <phoneticPr fontId="4"/>
  </si>
  <si>
    <t>４　森林管理署間で重複する市町村名は、市町村名欄の双方に[　]書した。所在市町村の総数欄は実数を掲上した。</t>
    <phoneticPr fontId="4"/>
  </si>
  <si>
    <t>１－２  国有林野種目別、要存置、不要存置別面積</t>
  </si>
  <si>
    <t>単位(面積：ha)</t>
    <rPh sb="0" eb="2">
      <t>タンイ</t>
    </rPh>
    <rPh sb="3" eb="5">
      <t>メンセキ</t>
    </rPh>
    <phoneticPr fontId="4"/>
  </si>
  <si>
    <t>総　　数</t>
    <phoneticPr fontId="4"/>
  </si>
  <si>
    <t>森　　林</t>
    <phoneticPr fontId="4"/>
  </si>
  <si>
    <t>原　　野</t>
    <phoneticPr fontId="4"/>
  </si>
  <si>
    <t>森  林
附属地</t>
    <phoneticPr fontId="4"/>
  </si>
  <si>
    <t>要存置</t>
  </si>
  <si>
    <t>不要存置</t>
  </si>
  <si>
    <t>１　本表は、国有林野地籍台帳及び国有財産台帳により作成した。</t>
    <rPh sb="6" eb="10">
      <t>コクユウリンヤ</t>
    </rPh>
    <rPh sb="16" eb="18">
      <t>コクユウ</t>
    </rPh>
    <phoneticPr fontId="2"/>
  </si>
  <si>
    <t>単位（面積：ha）</t>
    <rPh sb="0" eb="2">
      <t>タンイ</t>
    </rPh>
    <rPh sb="3" eb="5">
      <t>メンセキ</t>
    </rPh>
    <phoneticPr fontId="4"/>
  </si>
  <si>
    <t>年次
森林管理署
都道府県</t>
    <phoneticPr fontId="4"/>
  </si>
  <si>
    <t>機　能　類　型　別</t>
    <phoneticPr fontId="4"/>
  </si>
  <si>
    <t>林           　　　　　　　　　　　　　　　　　　　　　　　　        　　　　     地</t>
    <phoneticPr fontId="4"/>
  </si>
  <si>
    <t>林地以外</t>
    <rPh sb="2" eb="3">
      <t>イ</t>
    </rPh>
    <rPh sb="3" eb="4">
      <t>ソト</t>
    </rPh>
    <phoneticPr fontId="4"/>
  </si>
  <si>
    <t>林　地
総　数</t>
    <rPh sb="0" eb="1">
      <t>リン</t>
    </rPh>
    <rPh sb="2" eb="3">
      <t>チ</t>
    </rPh>
    <rPh sb="4" eb="5">
      <t>ソウ</t>
    </rPh>
    <rPh sb="6" eb="7">
      <t>スウ</t>
    </rPh>
    <phoneticPr fontId="4"/>
  </si>
  <si>
    <t>立　　　　　　　　木　　　　　　　　地</t>
    <phoneticPr fontId="4"/>
  </si>
  <si>
    <t>竹　林</t>
    <phoneticPr fontId="4"/>
  </si>
  <si>
    <t>無　　立　　木　　地</t>
    <phoneticPr fontId="4"/>
  </si>
  <si>
    <t>立木地
総　数</t>
    <rPh sb="0" eb="2">
      <t>リュウボク</t>
    </rPh>
    <rPh sb="2" eb="3">
      <t>チ</t>
    </rPh>
    <rPh sb="4" eb="5">
      <t>ソウ</t>
    </rPh>
    <rPh sb="6" eb="7">
      <t>スウ</t>
    </rPh>
    <phoneticPr fontId="4"/>
  </si>
  <si>
    <t>人　　工　　林</t>
    <phoneticPr fontId="4"/>
  </si>
  <si>
    <t>天　　　然　　　林</t>
    <phoneticPr fontId="4"/>
  </si>
  <si>
    <t>無立木地
総　　　数</t>
    <rPh sb="0" eb="1">
      <t>ム</t>
    </rPh>
    <rPh sb="1" eb="2">
      <t>タチ</t>
    </rPh>
    <rPh sb="2" eb="3">
      <t>キ</t>
    </rPh>
    <rPh sb="3" eb="4">
      <t>チ</t>
    </rPh>
    <rPh sb="5" eb="6">
      <t>ソウ</t>
    </rPh>
    <rPh sb="9" eb="10">
      <t>スウ</t>
    </rPh>
    <phoneticPr fontId="4"/>
  </si>
  <si>
    <t>伐採跡地</t>
    <rPh sb="2" eb="3">
      <t>アト</t>
    </rPh>
    <rPh sb="3" eb="4">
      <t>チ</t>
    </rPh>
    <phoneticPr fontId="4"/>
  </si>
  <si>
    <t>未立木地</t>
    <rPh sb="2" eb="3">
      <t>キ</t>
    </rPh>
    <rPh sb="3" eb="4">
      <t>チ</t>
    </rPh>
    <phoneticPr fontId="4"/>
  </si>
  <si>
    <t>人工林総数</t>
    <rPh sb="0" eb="3">
      <t>ジンコウリン</t>
    </rPh>
    <rPh sb="3" eb="4">
      <t>ソウ</t>
    </rPh>
    <rPh sb="4" eb="5">
      <t>スウ</t>
    </rPh>
    <phoneticPr fontId="4"/>
  </si>
  <si>
    <t>育成単層林</t>
    <phoneticPr fontId="4"/>
  </si>
  <si>
    <t>育成複層林</t>
    <phoneticPr fontId="4"/>
  </si>
  <si>
    <t>天然林総数</t>
    <rPh sb="0" eb="3">
      <t>テンネンリン</t>
    </rPh>
    <rPh sb="3" eb="4">
      <t>ソウ</t>
    </rPh>
    <rPh sb="4" eb="5">
      <t>スウ</t>
    </rPh>
    <phoneticPr fontId="4"/>
  </si>
  <si>
    <t>育成複層林</t>
    <rPh sb="2" eb="3">
      <t>フク</t>
    </rPh>
    <phoneticPr fontId="4"/>
  </si>
  <si>
    <t>天然生林</t>
    <phoneticPr fontId="4"/>
  </si>
  <si>
    <t>総数</t>
    <phoneticPr fontId="4"/>
  </si>
  <si>
    <t>　山　地　災　害　防　止　タ　イ　プ</t>
    <rPh sb="1" eb="2">
      <t>ヤマ</t>
    </rPh>
    <rPh sb="3" eb="4">
      <t>チ</t>
    </rPh>
    <rPh sb="5" eb="6">
      <t>サイ</t>
    </rPh>
    <rPh sb="7" eb="8">
      <t>ガイ</t>
    </rPh>
    <rPh sb="9" eb="10">
      <t>ボウ</t>
    </rPh>
    <rPh sb="11" eb="12">
      <t>ドメ</t>
    </rPh>
    <phoneticPr fontId="4"/>
  </si>
  <si>
    <t>　自　然　維　持　タ　イ　プ</t>
    <rPh sb="1" eb="2">
      <t>ジ</t>
    </rPh>
    <rPh sb="3" eb="4">
      <t>ゼン</t>
    </rPh>
    <rPh sb="5" eb="6">
      <t>ユイ</t>
    </rPh>
    <rPh sb="7" eb="8">
      <t>ジ</t>
    </rPh>
    <phoneticPr fontId="4"/>
  </si>
  <si>
    <t>　森　林　空　間　利　用　タ　イ　プ</t>
    <rPh sb="1" eb="2">
      <t>モリ</t>
    </rPh>
    <rPh sb="3" eb="4">
      <t>ハヤシ</t>
    </rPh>
    <rPh sb="5" eb="6">
      <t>ソラ</t>
    </rPh>
    <rPh sb="7" eb="8">
      <t>アイダ</t>
    </rPh>
    <rPh sb="9" eb="10">
      <t>リ</t>
    </rPh>
    <rPh sb="11" eb="12">
      <t>ヨウ</t>
    </rPh>
    <phoneticPr fontId="4"/>
  </si>
  <si>
    <t>　快　適　環　境　形　成　タ　イ　プ</t>
    <rPh sb="1" eb="2">
      <t>カイ</t>
    </rPh>
    <rPh sb="3" eb="4">
      <t>テキ</t>
    </rPh>
    <rPh sb="5" eb="6">
      <t>ワ</t>
    </rPh>
    <rPh sb="7" eb="8">
      <t>サカイ</t>
    </rPh>
    <rPh sb="9" eb="10">
      <t>ケイ</t>
    </rPh>
    <rPh sb="11" eb="12">
      <t>シゲル</t>
    </rPh>
    <phoneticPr fontId="4"/>
  </si>
  <si>
    <t>　水　源　涵　養　タ　イ　プ</t>
    <rPh sb="1" eb="2">
      <t>ミズ</t>
    </rPh>
    <rPh sb="3" eb="4">
      <t>ミナモト</t>
    </rPh>
    <rPh sb="5" eb="6">
      <t>カン</t>
    </rPh>
    <rPh sb="7" eb="8">
      <t>マモル</t>
    </rPh>
    <phoneticPr fontId="4"/>
  </si>
  <si>
    <t>区分外</t>
    <phoneticPr fontId="4"/>
  </si>
  <si>
    <t>〃</t>
  </si>
  <si>
    <t>（京都大阪）</t>
  </si>
  <si>
    <t>　</t>
  </si>
  <si>
    <t>（奈良）</t>
  </si>
  <si>
    <t>（山口）</t>
  </si>
  <si>
    <t>山口</t>
    <rPh sb="0" eb="2">
      <t>ヤマグチ</t>
    </rPh>
    <phoneticPr fontId="4"/>
  </si>
  <si>
    <t>１　本表は、令和７年４月１日現在有効の国有林野施業実施計画書（森林調査簿等）により作成した。</t>
  </si>
  <si>
    <t>２　改植予定地は、伐採跡地欄に含めて掲上した。</t>
  </si>
  <si>
    <t>１－４  林種別、針広別材積</t>
  </si>
  <si>
    <r>
      <t>単位（立木：千m</t>
    </r>
    <r>
      <rPr>
        <vertAlign val="superscript"/>
        <sz val="10"/>
        <rFont val="ＭＳ Ｐゴシック"/>
        <family val="3"/>
        <charset val="128"/>
      </rPr>
      <t>3</t>
    </r>
    <r>
      <rPr>
        <sz val="10"/>
        <rFont val="ＭＳ Ｐゴシック"/>
        <family val="3"/>
        <charset val="128"/>
      </rPr>
      <t>）</t>
    </r>
    <rPh sb="0" eb="2">
      <t>タンイ</t>
    </rPh>
    <rPh sb="3" eb="4">
      <t>リュウ</t>
    </rPh>
    <rPh sb="4" eb="5">
      <t>ボク</t>
    </rPh>
    <rPh sb="6" eb="7">
      <t>セン</t>
    </rPh>
    <phoneticPr fontId="4"/>
  </si>
  <si>
    <t>材積総数</t>
  </si>
  <si>
    <t>林　　　　　　　　　　　　地</t>
    <rPh sb="0" eb="1">
      <t>リン</t>
    </rPh>
    <rPh sb="13" eb="14">
      <t>チ</t>
    </rPh>
    <phoneticPr fontId="4"/>
  </si>
  <si>
    <t>林地以外</t>
    <rPh sb="0" eb="1">
      <t>リン</t>
    </rPh>
    <rPh sb="1" eb="2">
      <t>チ</t>
    </rPh>
    <rPh sb="2" eb="3">
      <t>イ</t>
    </rPh>
    <rPh sb="3" eb="4">
      <t>ソト</t>
    </rPh>
    <phoneticPr fontId="4"/>
  </si>
  <si>
    <t>林地総数</t>
    <rPh sb="0" eb="1">
      <t>リン</t>
    </rPh>
    <rPh sb="1" eb="2">
      <t>チ</t>
    </rPh>
    <rPh sb="2" eb="3">
      <t>ソウ</t>
    </rPh>
    <rPh sb="3" eb="4">
      <t>スウ</t>
    </rPh>
    <phoneticPr fontId="4"/>
  </si>
  <si>
    <t>立　　　　　　　　　木　　　　　　　　　地</t>
    <rPh sb="0" eb="1">
      <t>タテ</t>
    </rPh>
    <rPh sb="10" eb="11">
      <t>キ</t>
    </rPh>
    <rPh sb="20" eb="21">
      <t>チ</t>
    </rPh>
    <phoneticPr fontId="4"/>
  </si>
  <si>
    <t>無　　　　　立　　　　　木　　　　　地</t>
    <rPh sb="0" eb="1">
      <t>ム</t>
    </rPh>
    <rPh sb="6" eb="7">
      <t>タテ</t>
    </rPh>
    <rPh sb="12" eb="13">
      <t>キ</t>
    </rPh>
    <rPh sb="18" eb="19">
      <t>チ</t>
    </rPh>
    <phoneticPr fontId="4"/>
  </si>
  <si>
    <t>立木地総数</t>
    <rPh sb="0" eb="1">
      <t>タチ</t>
    </rPh>
    <rPh sb="1" eb="2">
      <t>キ</t>
    </rPh>
    <rPh sb="2" eb="3">
      <t>チ</t>
    </rPh>
    <rPh sb="3" eb="4">
      <t>ソウ</t>
    </rPh>
    <rPh sb="4" eb="5">
      <t>スウ</t>
    </rPh>
    <phoneticPr fontId="4"/>
  </si>
  <si>
    <t>人　　　　　工　　　　　林</t>
    <rPh sb="0" eb="1">
      <t>ヒト</t>
    </rPh>
    <rPh sb="6" eb="7">
      <t>タクミ</t>
    </rPh>
    <rPh sb="12" eb="13">
      <t>ハヤシ</t>
    </rPh>
    <phoneticPr fontId="4"/>
  </si>
  <si>
    <t>天　　　　　　　然　　　　　　　林</t>
    <rPh sb="0" eb="1">
      <t>テン</t>
    </rPh>
    <rPh sb="8" eb="9">
      <t>ゼン</t>
    </rPh>
    <rPh sb="16" eb="17">
      <t>ハヤシ</t>
    </rPh>
    <phoneticPr fontId="4"/>
  </si>
  <si>
    <t>無立木地総数</t>
    <rPh sb="0" eb="1">
      <t>ム</t>
    </rPh>
    <rPh sb="1" eb="2">
      <t>タチ</t>
    </rPh>
    <rPh sb="2" eb="3">
      <t>キ</t>
    </rPh>
    <rPh sb="3" eb="4">
      <t>チ</t>
    </rPh>
    <rPh sb="4" eb="5">
      <t>ソウ</t>
    </rPh>
    <rPh sb="5" eb="6">
      <t>スウ</t>
    </rPh>
    <phoneticPr fontId="4"/>
  </si>
  <si>
    <t>伐採跡地</t>
    <rPh sb="0" eb="1">
      <t>バツ</t>
    </rPh>
    <rPh sb="1" eb="2">
      <t>ト</t>
    </rPh>
    <rPh sb="2" eb="3">
      <t>アト</t>
    </rPh>
    <rPh sb="3" eb="4">
      <t>チ</t>
    </rPh>
    <phoneticPr fontId="4"/>
  </si>
  <si>
    <t>未立木地</t>
    <rPh sb="0" eb="1">
      <t>ミ</t>
    </rPh>
    <rPh sb="1" eb="2">
      <t>タチ</t>
    </rPh>
    <rPh sb="2" eb="3">
      <t>キ</t>
    </rPh>
    <rPh sb="3" eb="4">
      <t>チ</t>
    </rPh>
    <phoneticPr fontId="4"/>
  </si>
  <si>
    <t>総　数</t>
    <rPh sb="0" eb="1">
      <t>フサ</t>
    </rPh>
    <rPh sb="2" eb="3">
      <t>カズ</t>
    </rPh>
    <phoneticPr fontId="4"/>
  </si>
  <si>
    <t>針葉樹</t>
    <rPh sb="0" eb="3">
      <t>シンヨウジュ</t>
    </rPh>
    <phoneticPr fontId="4"/>
  </si>
  <si>
    <t>広葉樹</t>
    <rPh sb="0" eb="3">
      <t>コウヨウジュ</t>
    </rPh>
    <phoneticPr fontId="4"/>
  </si>
  <si>
    <t>人工林総数</t>
    <rPh sb="0" eb="1">
      <t>ヒト</t>
    </rPh>
    <rPh sb="1" eb="2">
      <t>コウ</t>
    </rPh>
    <rPh sb="2" eb="3">
      <t>ハヤシ</t>
    </rPh>
    <rPh sb="3" eb="4">
      <t>ソウ</t>
    </rPh>
    <rPh sb="4" eb="5">
      <t/>
    </rPh>
    <phoneticPr fontId="4"/>
  </si>
  <si>
    <t>育成単層林</t>
    <rPh sb="0" eb="1">
      <t>イク</t>
    </rPh>
    <rPh sb="1" eb="2">
      <t>シゲル</t>
    </rPh>
    <rPh sb="2" eb="4">
      <t>タンソウ</t>
    </rPh>
    <rPh sb="4" eb="5">
      <t>リン</t>
    </rPh>
    <phoneticPr fontId="4"/>
  </si>
  <si>
    <t>育成複層林</t>
    <rPh sb="0" eb="1">
      <t>イク</t>
    </rPh>
    <rPh sb="1" eb="2">
      <t>シゲル</t>
    </rPh>
    <rPh sb="2" eb="3">
      <t>フク</t>
    </rPh>
    <rPh sb="3" eb="4">
      <t>ソウ</t>
    </rPh>
    <rPh sb="4" eb="5">
      <t>リン</t>
    </rPh>
    <phoneticPr fontId="4"/>
  </si>
  <si>
    <t>天然林総数</t>
    <rPh sb="1" eb="2">
      <t>ハヤシ</t>
    </rPh>
    <rPh sb="2" eb="3">
      <t>ソウ</t>
    </rPh>
    <phoneticPr fontId="4"/>
  </si>
  <si>
    <t>育成単層林</t>
    <rPh sb="0" eb="1">
      <t>イク</t>
    </rPh>
    <rPh sb="1" eb="2">
      <t>シゲル</t>
    </rPh>
    <rPh sb="2" eb="3">
      <t>タン</t>
    </rPh>
    <rPh sb="3" eb="4">
      <t>ソウ</t>
    </rPh>
    <rPh sb="4" eb="5">
      <t>リン</t>
    </rPh>
    <phoneticPr fontId="4"/>
  </si>
  <si>
    <t>天然生林</t>
    <rPh sb="0" eb="1">
      <t>テン</t>
    </rPh>
    <rPh sb="1" eb="2">
      <t>ゼン</t>
    </rPh>
    <rPh sb="2" eb="3">
      <t>セイ</t>
    </rPh>
    <rPh sb="3" eb="4">
      <t>リン</t>
    </rPh>
    <phoneticPr fontId="4"/>
  </si>
  <si>
    <t>総　数</t>
    <rPh sb="0" eb="1">
      <t>ソウ</t>
    </rPh>
    <rPh sb="2" eb="3">
      <t>スウ</t>
    </rPh>
    <phoneticPr fontId="4"/>
  </si>
  <si>
    <t>石川</t>
  </si>
  <si>
    <t>福井</t>
  </si>
  <si>
    <t>三重</t>
  </si>
  <si>
    <t>滋賀</t>
  </si>
  <si>
    <t>兵庫</t>
  </si>
  <si>
    <t>和歌山</t>
  </si>
  <si>
    <t>鳥取</t>
  </si>
  <si>
    <t>島根</t>
  </si>
  <si>
    <t>岡山</t>
  </si>
  <si>
    <t>広島北部</t>
  </si>
  <si>
    <t>広島</t>
  </si>
  <si>
    <t>総数</t>
  </si>
  <si>
    <t>京都</t>
  </si>
  <si>
    <t>大阪</t>
  </si>
  <si>
    <t>奈良</t>
  </si>
  <si>
    <t>山口</t>
  </si>
  <si>
    <t>２　改植予定地は、伐採跡地欄に含めて掲上した。</t>
    <rPh sb="13" eb="14">
      <t>ラン</t>
    </rPh>
    <phoneticPr fontId="11"/>
  </si>
  <si>
    <t>１－５  樹種別材積</t>
  </si>
  <si>
    <t>材　積　総　数</t>
    <rPh sb="0" eb="1">
      <t>ザイ</t>
    </rPh>
    <rPh sb="2" eb="3">
      <t>セキ</t>
    </rPh>
    <rPh sb="4" eb="5">
      <t>ソウ</t>
    </rPh>
    <rPh sb="6" eb="7">
      <t>スウ</t>
    </rPh>
    <phoneticPr fontId="4"/>
  </si>
  <si>
    <t>針       葉       樹</t>
    <phoneticPr fontId="4"/>
  </si>
  <si>
    <t>広        葉         樹</t>
    <phoneticPr fontId="4"/>
  </si>
  <si>
    <t>総  数</t>
    <phoneticPr fontId="4"/>
  </si>
  <si>
    <t>スギ</t>
    <phoneticPr fontId="4"/>
  </si>
  <si>
    <t>ヒノキ</t>
    <phoneticPr fontId="4"/>
  </si>
  <si>
    <t>サワラ</t>
    <phoneticPr fontId="4"/>
  </si>
  <si>
    <t>ヒバ</t>
    <phoneticPr fontId="4"/>
  </si>
  <si>
    <t>モミ</t>
    <phoneticPr fontId="4"/>
  </si>
  <si>
    <t>トドマツ</t>
    <phoneticPr fontId="4"/>
  </si>
  <si>
    <t>カラマツ</t>
    <phoneticPr fontId="4"/>
  </si>
  <si>
    <t>エゾマツ</t>
    <phoneticPr fontId="4"/>
  </si>
  <si>
    <t>アカマツ</t>
    <phoneticPr fontId="4"/>
  </si>
  <si>
    <t>クロマツ</t>
    <phoneticPr fontId="4"/>
  </si>
  <si>
    <t>ツガ類</t>
    <rPh sb="2" eb="3">
      <t>ルイ</t>
    </rPh>
    <phoneticPr fontId="4"/>
  </si>
  <si>
    <t>総  数</t>
  </si>
  <si>
    <t>ブナ</t>
    <phoneticPr fontId="4"/>
  </si>
  <si>
    <t>クリ</t>
    <phoneticPr fontId="4"/>
  </si>
  <si>
    <t>ナラ類</t>
    <rPh sb="2" eb="3">
      <t>ルイ</t>
    </rPh>
    <phoneticPr fontId="4"/>
  </si>
  <si>
    <t>クヌギ</t>
    <phoneticPr fontId="4"/>
  </si>
  <si>
    <t>カシ類</t>
    <rPh sb="2" eb="3">
      <t>ルイ</t>
    </rPh>
    <phoneticPr fontId="4"/>
  </si>
  <si>
    <t>カンバ類</t>
    <rPh sb="3" eb="4">
      <t>ルイ</t>
    </rPh>
    <phoneticPr fontId="4"/>
  </si>
  <si>
    <t>カエデ類</t>
    <rPh sb="3" eb="4">
      <t>ルイ</t>
    </rPh>
    <phoneticPr fontId="4"/>
  </si>
  <si>
    <t>シナノキ</t>
    <phoneticPr fontId="4"/>
  </si>
  <si>
    <t>タモ類</t>
    <rPh sb="2" eb="3">
      <t>ルイ</t>
    </rPh>
    <phoneticPr fontId="4"/>
  </si>
  <si>
    <t>１　本表は、令和７年４月１日現在有効の国有林野施業実施計画書（森林調査簿等）により作成した。</t>
    <rPh sb="6" eb="8">
      <t>レイワ</t>
    </rPh>
    <phoneticPr fontId="2"/>
  </si>
  <si>
    <t>２　包括する樹種は、エゾマツ（エゾマツ、アカエゾマツ）、ツガ類（ツガ、コメツガ）、ブナ（ブナ、イヌブナ）、ナラ類（コナラ、ミズナラ、カシワ、アベマキ）、カシ類（ウバメガシ、アカガシ、シラカシ、アラカシ、ツクバネガシ、イチイガシ）、カンバ類（カンバ、シラカンバ、ダケカンバ、ウダイカンバ、ミズメ）、カエデ類（イタヤカエデ、カエデ）、タモ類（アオダモ、シオジ、ヤチダモ）。</t>
    <phoneticPr fontId="4"/>
  </si>
  <si>
    <t>１－６  林種別、針広別成長量</t>
    <rPh sb="12" eb="14">
      <t>セイチョウ</t>
    </rPh>
    <rPh sb="14" eb="15">
      <t>リョウ</t>
    </rPh>
    <phoneticPr fontId="4"/>
  </si>
  <si>
    <t>伐採跡地</t>
    <rPh sb="1" eb="2">
      <t>アト</t>
    </rPh>
    <rPh sb="2" eb="3">
      <t>チ</t>
    </rPh>
    <phoneticPr fontId="4"/>
  </si>
  <si>
    <t>天然林総数</t>
    <rPh sb="0" eb="1">
      <t>テン</t>
    </rPh>
    <rPh sb="1" eb="2">
      <t>ゼン</t>
    </rPh>
    <rPh sb="2" eb="3">
      <t>ハヤシ</t>
    </rPh>
    <rPh sb="3" eb="4">
      <t>ソウ</t>
    </rPh>
    <rPh sb="4" eb="5">
      <t>スウ</t>
    </rPh>
    <phoneticPr fontId="4"/>
  </si>
  <si>
    <t>１　本表は、令和７年４月１日現在有効の国有林野施業実施計画書（森林調査簿等）により作成した。</t>
    <rPh sb="6" eb="8">
      <t>レイワ</t>
    </rPh>
    <rPh sb="9" eb="10">
      <t>ネン</t>
    </rPh>
    <phoneticPr fontId="11"/>
  </si>
  <si>
    <t>１－７  法指定地域</t>
  </si>
  <si>
    <t>年次
森林管理署
都道府県</t>
    <rPh sb="3" eb="5">
      <t>シンリン</t>
    </rPh>
    <rPh sb="5" eb="7">
      <t>カンリ</t>
    </rPh>
    <rPh sb="7" eb="8">
      <t>ショ</t>
    </rPh>
    <rPh sb="9" eb="13">
      <t>トドウフケン</t>
    </rPh>
    <phoneticPr fontId="4"/>
  </si>
  <si>
    <t>保安林</t>
    <rPh sb="0" eb="3">
      <t>ホアンリン</t>
    </rPh>
    <phoneticPr fontId="4"/>
  </si>
  <si>
    <t>砂防指定地</t>
    <rPh sb="0" eb="2">
      <t>サボウ</t>
    </rPh>
    <rPh sb="2" eb="5">
      <t>シテイチ</t>
    </rPh>
    <phoneticPr fontId="4"/>
  </si>
  <si>
    <t>自　　然　　公　　園</t>
    <phoneticPr fontId="4"/>
  </si>
  <si>
    <t>自　然　環　境　保　全　地　域　等</t>
    <phoneticPr fontId="4"/>
  </si>
  <si>
    <t>鳥　　獣　　保　　護　　区</t>
    <phoneticPr fontId="4"/>
  </si>
  <si>
    <t>史跡名勝
天然記念物</t>
    <rPh sb="5" eb="7">
      <t>テンネン</t>
    </rPh>
    <rPh sb="7" eb="10">
      <t>キネンブツ</t>
    </rPh>
    <phoneticPr fontId="4"/>
  </si>
  <si>
    <t>制限林総数</t>
    <rPh sb="3" eb="5">
      <t>ソウスウ</t>
    </rPh>
    <phoneticPr fontId="4"/>
  </si>
  <si>
    <t>特別地域</t>
  </si>
  <si>
    <t>普通地域</t>
  </si>
  <si>
    <t>原生自然
環境保全地域</t>
    <rPh sb="5" eb="7">
      <t>カンキョウ</t>
    </rPh>
    <rPh sb="7" eb="9">
      <t>ホゼン</t>
    </rPh>
    <rPh sb="9" eb="11">
      <t>チイキ</t>
    </rPh>
    <phoneticPr fontId="4"/>
  </si>
  <si>
    <t>自然環境保全地域</t>
  </si>
  <si>
    <t>特別保護地区</t>
    <rPh sb="2" eb="4">
      <t>ホゴ</t>
    </rPh>
    <rPh sb="4" eb="6">
      <t>チク</t>
    </rPh>
    <phoneticPr fontId="4"/>
  </si>
  <si>
    <t>特別地区</t>
  </si>
  <si>
    <t>普通地区</t>
  </si>
  <si>
    <t>１　本表は、保安林台帳及び令和７年４月１日現在有効の国有林野施業実施計画書（森林調査簿等）により作成した。</t>
  </si>
  <si>
    <t>２　自然公園欄は、自然公園法指定のもののみを掲上した。</t>
    <rPh sb="6" eb="7">
      <t>ラン</t>
    </rPh>
    <phoneticPr fontId="11"/>
  </si>
  <si>
    <t>３　史跡名勝天然記念物欄は、文化財保護法に基づくもののみを掲上した。</t>
    <rPh sb="11" eb="12">
      <t>ラン</t>
    </rPh>
    <phoneticPr fontId="11"/>
  </si>
  <si>
    <t>４　各指定地域の２種以上に重複する場合は、双方に掲上した。</t>
  </si>
  <si>
    <t>５　制限林総数欄は、森林調査簿から、本表のうち伐採制限のある森林の面積を掲上した。</t>
    <phoneticPr fontId="4"/>
  </si>
  <si>
    <t>１－８  保安林</t>
  </si>
  <si>
    <t>総    数</t>
    <phoneticPr fontId="4"/>
  </si>
  <si>
    <t>水源かん養</t>
    <phoneticPr fontId="4"/>
  </si>
  <si>
    <t>土砂流出
防備</t>
    <phoneticPr fontId="4"/>
  </si>
  <si>
    <t>土砂崩壊
防備</t>
    <phoneticPr fontId="4"/>
  </si>
  <si>
    <t>飛砂防備</t>
    <phoneticPr fontId="4"/>
  </si>
  <si>
    <t>防  風</t>
    <phoneticPr fontId="4"/>
  </si>
  <si>
    <t>水害防備</t>
  </si>
  <si>
    <t>潮害防備</t>
    <phoneticPr fontId="4"/>
  </si>
  <si>
    <t>干害防備</t>
    <rPh sb="0" eb="2">
      <t>カンガイ</t>
    </rPh>
    <rPh sb="2" eb="4">
      <t>ボウビ</t>
    </rPh>
    <phoneticPr fontId="4"/>
  </si>
  <si>
    <t>防    雪</t>
    <phoneticPr fontId="4"/>
  </si>
  <si>
    <t>防    霧</t>
    <phoneticPr fontId="4"/>
  </si>
  <si>
    <t>なだれ防止</t>
    <rPh sb="3" eb="5">
      <t>ボウシ</t>
    </rPh>
    <phoneticPr fontId="4"/>
  </si>
  <si>
    <t>落石防止</t>
    <phoneticPr fontId="4"/>
  </si>
  <si>
    <t xml:space="preserve"> 防    火</t>
    <phoneticPr fontId="4"/>
  </si>
  <si>
    <t>魚つき</t>
    <rPh sb="0" eb="1">
      <t>ウオ</t>
    </rPh>
    <phoneticPr fontId="4"/>
  </si>
  <si>
    <t>航行目標</t>
    <rPh sb="0" eb="2">
      <t>コウコウ</t>
    </rPh>
    <rPh sb="2" eb="4">
      <t>モクヒョウ</t>
    </rPh>
    <phoneticPr fontId="4"/>
  </si>
  <si>
    <t>保    健</t>
    <rPh sb="0" eb="1">
      <t>タモツ</t>
    </rPh>
    <rPh sb="5" eb="6">
      <t>ケン</t>
    </rPh>
    <phoneticPr fontId="4"/>
  </si>
  <si>
    <t>風    致</t>
    <rPh sb="0" eb="1">
      <t>カゼ</t>
    </rPh>
    <rPh sb="5" eb="6">
      <t>イタス</t>
    </rPh>
    <phoneticPr fontId="4"/>
  </si>
  <si>
    <t>箇所</t>
    <rPh sb="0" eb="2">
      <t>カショ</t>
    </rPh>
    <phoneticPr fontId="4"/>
  </si>
  <si>
    <t>面積</t>
    <rPh sb="0" eb="2">
      <t>メンセキ</t>
    </rPh>
    <phoneticPr fontId="4"/>
  </si>
  <si>
    <t>兼種保安林（下位）（外）</t>
    <rPh sb="10" eb="11">
      <t>ソト</t>
    </rPh>
    <phoneticPr fontId="4"/>
  </si>
  <si>
    <t>兼種保安林（下位）（外）</t>
    <phoneticPr fontId="4"/>
  </si>
  <si>
    <t>三重</t>
    <phoneticPr fontId="4"/>
  </si>
  <si>
    <t>滋賀</t>
    <phoneticPr fontId="4"/>
  </si>
  <si>
    <t>兵庫</t>
    <phoneticPr fontId="4"/>
  </si>
  <si>
    <t>和歌山</t>
    <phoneticPr fontId="4"/>
  </si>
  <si>
    <t>鳥取</t>
    <phoneticPr fontId="4"/>
  </si>
  <si>
    <t>島根</t>
    <phoneticPr fontId="4"/>
  </si>
  <si>
    <t>岡山</t>
    <phoneticPr fontId="4"/>
  </si>
  <si>
    <t>広島北部</t>
    <phoneticPr fontId="4"/>
  </si>
  <si>
    <t>広島</t>
    <phoneticPr fontId="4"/>
  </si>
  <si>
    <t>兼種保安林（下位）（外）</t>
  </si>
  <si>
    <t>１　本表は、保安林台帳により作成した。</t>
  </si>
  <si>
    <t>２　兼種保安林は、上位のものにまとめて掲上し、下位のものは、兼種保安林(下位)(外)欄に上段の外数で掲上した。</t>
  </si>
  <si>
    <t>３　箇所欄は、保安林台帳の口座数を掲上した。</t>
  </si>
  <si>
    <t>１－９  自然公園</t>
  </si>
  <si>
    <t>年次
森林管理署</t>
    <rPh sb="3" eb="5">
      <t>シンリン</t>
    </rPh>
    <rPh sb="5" eb="6">
      <t>カン</t>
    </rPh>
    <rPh sb="6" eb="7">
      <t>リ</t>
    </rPh>
    <rPh sb="7" eb="8">
      <t>ショ</t>
    </rPh>
    <phoneticPr fontId="4"/>
  </si>
  <si>
    <t>総面積</t>
    <rPh sb="0" eb="3">
      <t>ソウメンセキ</t>
    </rPh>
    <phoneticPr fontId="4"/>
  </si>
  <si>
    <t>国　　　立　　　公　　　園</t>
    <phoneticPr fontId="4"/>
  </si>
  <si>
    <t>国　　　定　　　公　　　園</t>
    <phoneticPr fontId="4"/>
  </si>
  <si>
    <t>都　　　道　　　府　　　県　　　立　　　自　　　然　　　公　　　園</t>
    <phoneticPr fontId="4"/>
  </si>
  <si>
    <t>名称</t>
    <phoneticPr fontId="4"/>
  </si>
  <si>
    <t>面　　積</t>
    <phoneticPr fontId="4"/>
  </si>
  <si>
    <t>面    積</t>
    <phoneticPr fontId="4"/>
  </si>
  <si>
    <t>自然公園の名称別再掲</t>
    <rPh sb="0" eb="2">
      <t>シゼン</t>
    </rPh>
    <rPh sb="2" eb="4">
      <t>コウエン</t>
    </rPh>
    <rPh sb="5" eb="7">
      <t>メイショウ</t>
    </rPh>
    <rPh sb="7" eb="8">
      <t>ベツ</t>
    </rPh>
    <rPh sb="8" eb="10">
      <t>サイケイ</t>
    </rPh>
    <phoneticPr fontId="4"/>
  </si>
  <si>
    <t>１　本表は、令和７年４月１日現在有効の国有林野施業実施計画書（森林調査簿等）により、自然公園法指定のもののみを掲上した。</t>
    <phoneticPr fontId="2"/>
  </si>
  <si>
    <t>２　特別保護地区は、特別地域欄に含めて掲上した。</t>
  </si>
  <si>
    <t>１－１０  保護林</t>
  </si>
  <si>
    <t>森林生態系
保護地域</t>
    <phoneticPr fontId="4"/>
  </si>
  <si>
    <t>生物群集保護林</t>
    <phoneticPr fontId="4"/>
  </si>
  <si>
    <t>希少個体群保護林</t>
    <phoneticPr fontId="4"/>
  </si>
  <si>
    <t>１　本表は、令和７年４月１日現在有効の国有林野施業実施計画書（森林調査簿等）等により作成した。</t>
    <rPh sb="6" eb="8">
      <t>レイワ</t>
    </rPh>
    <rPh sb="38" eb="39">
      <t>ナド</t>
    </rPh>
    <phoneticPr fontId="2"/>
  </si>
  <si>
    <t>２　２署又は２県以上にまたがる場合の箇所欄は、双方に掲上し、県別再掲欄及び局総数欄は、それぞれ実数を掲上した。</t>
  </si>
  <si>
    <t>年次
森林管理署</t>
    <rPh sb="0" eb="2">
      <t>ネンジ</t>
    </rPh>
    <rPh sb="3" eb="5">
      <t>シンリン</t>
    </rPh>
    <rPh sb="5" eb="8">
      <t>カンリショ</t>
    </rPh>
    <phoneticPr fontId="4"/>
  </si>
  <si>
    <t>面積</t>
    <phoneticPr fontId="4"/>
  </si>
  <si>
    <t>機  能  類  型  別</t>
  </si>
  <si>
    <t>区分外</t>
  </si>
  <si>
    <t>林　　　地</t>
    <phoneticPr fontId="4"/>
  </si>
  <si>
    <t>林地以外</t>
  </si>
  <si>
    <t>箇所</t>
  </si>
  <si>
    <t>面積</t>
  </si>
  <si>
    <t>山地災害防止タイプ</t>
    <rPh sb="0" eb="1">
      <t>ヤマ</t>
    </rPh>
    <rPh sb="1" eb="2">
      <t>チ</t>
    </rPh>
    <rPh sb="2" eb="3">
      <t>サイ</t>
    </rPh>
    <rPh sb="3" eb="4">
      <t>ガイ</t>
    </rPh>
    <rPh sb="4" eb="5">
      <t>ボウ</t>
    </rPh>
    <rPh sb="5" eb="6">
      <t>ドメ</t>
    </rPh>
    <phoneticPr fontId="4"/>
  </si>
  <si>
    <t>自然維持タイプ</t>
    <rPh sb="0" eb="1">
      <t>ジ</t>
    </rPh>
    <rPh sb="1" eb="2">
      <t>ゼン</t>
    </rPh>
    <rPh sb="2" eb="3">
      <t>ユイ</t>
    </rPh>
    <rPh sb="3" eb="4">
      <t>ジ</t>
    </rPh>
    <phoneticPr fontId="4"/>
  </si>
  <si>
    <t>森林空間利用タイプ</t>
    <rPh sb="0" eb="1">
      <t>モリ</t>
    </rPh>
    <rPh sb="1" eb="2">
      <t>ハヤシ</t>
    </rPh>
    <rPh sb="2" eb="3">
      <t>ソラ</t>
    </rPh>
    <rPh sb="3" eb="4">
      <t>アイダ</t>
    </rPh>
    <rPh sb="4" eb="5">
      <t>リ</t>
    </rPh>
    <rPh sb="5" eb="6">
      <t>ヨウ</t>
    </rPh>
    <phoneticPr fontId="4"/>
  </si>
  <si>
    <t>快適環境形成タイプ</t>
    <rPh sb="0" eb="1">
      <t>カイ</t>
    </rPh>
    <rPh sb="1" eb="2">
      <t>テキ</t>
    </rPh>
    <rPh sb="2" eb="3">
      <t>ワ</t>
    </rPh>
    <rPh sb="3" eb="4">
      <t>サカイ</t>
    </rPh>
    <rPh sb="4" eb="5">
      <t>ケイ</t>
    </rPh>
    <rPh sb="5" eb="6">
      <t>シゲル</t>
    </rPh>
    <phoneticPr fontId="4"/>
  </si>
  <si>
    <t>水源涵養タイプ</t>
    <rPh sb="0" eb="1">
      <t>ミズ</t>
    </rPh>
    <rPh sb="1" eb="2">
      <t>ミナモト</t>
    </rPh>
    <rPh sb="2" eb="3">
      <t>カン</t>
    </rPh>
    <rPh sb="3" eb="4">
      <t>マモル</t>
    </rPh>
    <phoneticPr fontId="4"/>
  </si>
  <si>
    <t>立　　木　　地</t>
    <phoneticPr fontId="4"/>
  </si>
  <si>
    <t>無立木地</t>
  </si>
  <si>
    <t>人工林</t>
  </si>
  <si>
    <t>天然林</t>
  </si>
  <si>
    <t>竹林</t>
    <phoneticPr fontId="4"/>
  </si>
  <si>
    <t>緑の回廊の名称別再掲</t>
    <rPh sb="0" eb="1">
      <t>ミドリ</t>
    </rPh>
    <rPh sb="2" eb="4">
      <t>カイロウ</t>
    </rPh>
    <rPh sb="5" eb="7">
      <t>メイショウ</t>
    </rPh>
    <rPh sb="7" eb="8">
      <t>ベツ</t>
    </rPh>
    <rPh sb="8" eb="10">
      <t>サイケイ</t>
    </rPh>
    <phoneticPr fontId="4"/>
  </si>
  <si>
    <t>１　本表は、令和７年４月１日現在有効の国有林野施業実施計画書（森林調査簿等）により作成した。</t>
    <phoneticPr fontId="4"/>
  </si>
  <si>
    <t>１－１２  レクリエーションの森</t>
  </si>
  <si>
    <r>
      <t>単位（面積：ha、延面積：m</t>
    </r>
    <r>
      <rPr>
        <vertAlign val="superscript"/>
        <sz val="10"/>
        <rFont val="ＭＳ Ｐゴシック"/>
        <family val="3"/>
        <charset val="128"/>
      </rPr>
      <t>2</t>
    </r>
    <r>
      <rPr>
        <sz val="10"/>
        <rFont val="ＭＳ Ｐゴシック"/>
        <family val="3"/>
        <charset val="128"/>
      </rPr>
      <t>）</t>
    </r>
    <rPh sb="0" eb="2">
      <t>タンイ</t>
    </rPh>
    <rPh sb="3" eb="5">
      <t>メンセキ</t>
    </rPh>
    <rPh sb="9" eb="10">
      <t>ノベ</t>
    </rPh>
    <rPh sb="10" eb="12">
      <t>メンセキ</t>
    </rPh>
    <phoneticPr fontId="4"/>
  </si>
  <si>
    <t>面　積　総　数</t>
    <phoneticPr fontId="4"/>
  </si>
  <si>
    <t>自　　　　然　　　　休　　　　養　　　　林</t>
    <rPh sb="0" eb="1">
      <t>ジ</t>
    </rPh>
    <rPh sb="5" eb="6">
      <t>ゼン</t>
    </rPh>
    <rPh sb="10" eb="11">
      <t>キュウ</t>
    </rPh>
    <rPh sb="15" eb="16">
      <t>マモル</t>
    </rPh>
    <rPh sb="20" eb="21">
      <t>リン</t>
    </rPh>
    <phoneticPr fontId="4"/>
  </si>
  <si>
    <t>自然観察教育林</t>
  </si>
  <si>
    <t>森林スポーツ林</t>
  </si>
  <si>
    <t>野外スポーツ地域</t>
  </si>
  <si>
    <t>風　　景　　林</t>
    <phoneticPr fontId="4"/>
  </si>
  <si>
    <t xml:space="preserve"> 風致探勝林</t>
  </si>
  <si>
    <t>そ　の　他</t>
    <phoneticPr fontId="4"/>
  </si>
  <si>
    <t>ス キ ー 場</t>
    <phoneticPr fontId="4"/>
  </si>
  <si>
    <t>野  営  場</t>
    <phoneticPr fontId="4"/>
  </si>
  <si>
    <t>避　難　小　屋</t>
    <phoneticPr fontId="4"/>
  </si>
  <si>
    <t>森林空間
総合利用
地域（内）</t>
    <phoneticPr fontId="4"/>
  </si>
  <si>
    <t>名称・
箇所数</t>
    <rPh sb="0" eb="2">
      <t>メイショウ</t>
    </rPh>
    <rPh sb="4" eb="6">
      <t>カショ</t>
    </rPh>
    <rPh sb="6" eb="7">
      <t>スウ</t>
    </rPh>
    <phoneticPr fontId="4"/>
  </si>
  <si>
    <t>面　　　　　積</t>
    <phoneticPr fontId="4"/>
  </si>
  <si>
    <t>自然観察
教育ゾーン</t>
    <rPh sb="5" eb="7">
      <t>キョウイク</t>
    </rPh>
    <phoneticPr fontId="4"/>
  </si>
  <si>
    <t>森林スポーツ
ゾーン</t>
    <phoneticPr fontId="4"/>
  </si>
  <si>
    <t>野外スポーツ
ゾーン</t>
    <phoneticPr fontId="4"/>
  </si>
  <si>
    <t>風景ゾーン</t>
    <phoneticPr fontId="4"/>
  </si>
  <si>
    <t>風致探勝
ゾーン</t>
    <phoneticPr fontId="4"/>
  </si>
  <si>
    <t>棟数</t>
  </si>
  <si>
    <t>延面積</t>
  </si>
  <si>
    <t>加賀海岸自然休養林</t>
    <rPh sb="4" eb="6">
      <t>シゼン</t>
    </rPh>
    <rPh sb="6" eb="9">
      <t>キュウヨウリン</t>
    </rPh>
    <phoneticPr fontId="2"/>
  </si>
  <si>
    <t>近江湖南アルプス自然休養林</t>
    <rPh sb="8" eb="10">
      <t>シゼン</t>
    </rPh>
    <rPh sb="10" eb="13">
      <t>キュウヨウリン</t>
    </rPh>
    <phoneticPr fontId="2"/>
  </si>
  <si>
    <t>宝塚自然休養林</t>
    <rPh sb="2" eb="4">
      <t>シゼン</t>
    </rPh>
    <rPh sb="4" eb="7">
      <t>キュウヨウリン</t>
    </rPh>
    <phoneticPr fontId="2"/>
  </si>
  <si>
    <t>紀泉高原自然休養林</t>
    <rPh sb="4" eb="6">
      <t>シゼン</t>
    </rPh>
    <rPh sb="6" eb="9">
      <t>キュウヨウリン</t>
    </rPh>
    <phoneticPr fontId="2"/>
  </si>
  <si>
    <t>鳥取自然休養林</t>
    <rPh sb="2" eb="4">
      <t>シゼン</t>
    </rPh>
    <rPh sb="4" eb="7">
      <t>キュウヨウリン</t>
    </rPh>
    <phoneticPr fontId="2"/>
  </si>
  <si>
    <t>操山自然休養林</t>
    <rPh sb="2" eb="4">
      <t>シゼン</t>
    </rPh>
    <rPh sb="4" eb="7">
      <t>キュウヨウリン</t>
    </rPh>
    <phoneticPr fontId="2"/>
  </si>
  <si>
    <t>恐羅漢細見峡自然休養林</t>
    <rPh sb="6" eb="8">
      <t>シゼン</t>
    </rPh>
    <rPh sb="8" eb="11">
      <t>キュウヨウリン</t>
    </rPh>
    <phoneticPr fontId="2"/>
  </si>
  <si>
    <t>明治の森箕面自然休養林</t>
    <rPh sb="6" eb="8">
      <t>シゼン</t>
    </rPh>
    <rPh sb="8" eb="11">
      <t>キュウヨウリン</t>
    </rPh>
    <phoneticPr fontId="2"/>
  </si>
  <si>
    <t>岩国自然休養林</t>
    <rPh sb="2" eb="4">
      <t>シゼン</t>
    </rPh>
    <rPh sb="4" eb="7">
      <t>キュウヨウリン</t>
    </rPh>
    <phoneticPr fontId="2"/>
  </si>
  <si>
    <t>名称別再掲</t>
  </si>
  <si>
    <t>１　本表は、令和７年４月１日現在有効の国有林野施業実施計画書（森林調査簿等）により作成した。ただし、スキー場欄及び野営場欄は、レクリエーションの森管理経営方針書及び森林空間総合利用地域管理経営方針書に記載され、すでに供用されている施設を掲上し、避難小屋欄は、財産台帳により掲上した。</t>
  </si>
  <si>
    <t>２　森林空間総合利用地域（ヒューマン・グリーン・プラン指定地域）の面積を、面積総数欄にのみ総数の内数で掲上した。</t>
  </si>
  <si>
    <t>３　自然休養林の名称・箇所数欄については、各署毎に名称を、県別再掲欄には箇所数を掲上した。</t>
  </si>
  <si>
    <t>４　２署又は２県以上にまたがる箇所は、各署、各県にそれぞれ掲上した。なお、県別再掲欄及び局の総数欄はそれぞれ実数を掲上した。</t>
  </si>
  <si>
    <t>２－１  国有林野の地元利用</t>
    <phoneticPr fontId="4"/>
  </si>
  <si>
    <t>総   数</t>
  </si>
  <si>
    <t>分収造林</t>
  </si>
  <si>
    <t>共用林野</t>
  </si>
  <si>
    <t>貸付使用地</t>
  </si>
  <si>
    <t>１　本表は、分収造林台帳、共用林野台帳、国有林野貸付台帳により作成した。</t>
  </si>
  <si>
    <t>２－２  分収造林</t>
  </si>
  <si>
    <t>年次
森林管理署</t>
    <rPh sb="3" eb="5">
      <t>シンリン</t>
    </rPh>
    <rPh sb="5" eb="7">
      <t>カンリ</t>
    </rPh>
    <rPh sb="7" eb="8">
      <t>ショ</t>
    </rPh>
    <phoneticPr fontId="4"/>
  </si>
  <si>
    <t>設定区部分林</t>
    <phoneticPr fontId="4"/>
  </si>
  <si>
    <t>学校分収造林</t>
    <phoneticPr fontId="4"/>
  </si>
  <si>
    <t>各種記念分収造林</t>
    <phoneticPr fontId="4"/>
  </si>
  <si>
    <t>林業構造改善分収造林</t>
    <rPh sb="0" eb="2">
      <t>リンギョウ</t>
    </rPh>
    <rPh sb="2" eb="4">
      <t>コウゾウ</t>
    </rPh>
    <rPh sb="4" eb="6">
      <t>カイゼン</t>
    </rPh>
    <rPh sb="6" eb="7">
      <t>ブン</t>
    </rPh>
    <rPh sb="7" eb="8">
      <t>シュウ</t>
    </rPh>
    <rPh sb="8" eb="10">
      <t>ゾウリン</t>
    </rPh>
    <phoneticPr fontId="4"/>
  </si>
  <si>
    <t>山村振興分収造林</t>
  </si>
  <si>
    <t>一般分収造林</t>
    <phoneticPr fontId="4"/>
  </si>
  <si>
    <t>契約件数</t>
  </si>
  <si>
    <t>１　本表は、分収造林台帳より作成した。</t>
  </si>
  <si>
    <t>２　設定区部分林は、部分林が多数複雑に存在する地方で、地域を特定してその設定を認めたものである。（明治38年）</t>
  </si>
  <si>
    <t xml:space="preserve">    </t>
    <phoneticPr fontId="4"/>
  </si>
  <si>
    <t>２－３  共用林野</t>
  </si>
  <si>
    <t>単位（面積：ha、使用料：千円、共有者数：人、放牧頭数：頭）</t>
    <rPh sb="0" eb="2">
      <t>タンイ</t>
    </rPh>
    <rPh sb="3" eb="5">
      <t>メンセキ</t>
    </rPh>
    <rPh sb="9" eb="12">
      <t>シヨウリョウ</t>
    </rPh>
    <rPh sb="13" eb="15">
      <t>センエン</t>
    </rPh>
    <rPh sb="16" eb="19">
      <t>キョウユウシャ</t>
    </rPh>
    <rPh sb="19" eb="20">
      <t>スウ</t>
    </rPh>
    <rPh sb="21" eb="22">
      <t>ニン</t>
    </rPh>
    <rPh sb="23" eb="25">
      <t>ホウボク</t>
    </rPh>
    <rPh sb="25" eb="27">
      <t>トウスウ</t>
    </rPh>
    <rPh sb="28" eb="29">
      <t>トウ</t>
    </rPh>
    <phoneticPr fontId="4"/>
  </si>
  <si>
    <t>総　　　数</t>
    <phoneticPr fontId="4"/>
  </si>
  <si>
    <t>普　通　共　用　林　野</t>
    <phoneticPr fontId="4"/>
  </si>
  <si>
    <t>薪　炭　共　用　林　野</t>
    <phoneticPr fontId="4"/>
  </si>
  <si>
    <t>放　牧　共　用　林　野</t>
    <phoneticPr fontId="4"/>
  </si>
  <si>
    <t>ア　イ　ヌ　共　用　林　野</t>
    <phoneticPr fontId="4"/>
  </si>
  <si>
    <t>使用料</t>
  </si>
  <si>
    <t>共用者数</t>
  </si>
  <si>
    <t>放牧頭数</t>
  </si>
  <si>
    <t>１　本表は、共用林野台帳により作成した。</t>
  </si>
  <si>
    <t>２　２種以上の共用林野の性格を有するものは、主たる方に掲上した。</t>
  </si>
  <si>
    <t>３　使用料欄は、各年度の発生分を掲上した。</t>
    <rPh sb="5" eb="6">
      <t>ラン</t>
    </rPh>
    <phoneticPr fontId="2"/>
  </si>
  <si>
    <t>４　放牧頭数欄は、牛、馬、豚等を合算掲上した。</t>
  </si>
  <si>
    <t>２－４  国有林野貸付使用地</t>
  </si>
  <si>
    <t>単位（面積：ha、貸付使用料：千円）</t>
    <phoneticPr fontId="4"/>
  </si>
  <si>
    <t>年次
森林管理（局）署</t>
    <phoneticPr fontId="4"/>
  </si>
  <si>
    <t>件　　数</t>
    <rPh sb="0" eb="1">
      <t>ケン</t>
    </rPh>
    <rPh sb="3" eb="4">
      <t>スウ</t>
    </rPh>
    <phoneticPr fontId="4"/>
  </si>
  <si>
    <t>面　　積</t>
    <rPh sb="0" eb="1">
      <t>メン</t>
    </rPh>
    <rPh sb="3" eb="4">
      <t>セキ</t>
    </rPh>
    <phoneticPr fontId="4"/>
  </si>
  <si>
    <t>口　数</t>
    <rPh sb="0" eb="1">
      <t>クチ</t>
    </rPh>
    <rPh sb="2" eb="3">
      <t>スウ</t>
    </rPh>
    <phoneticPr fontId="4"/>
  </si>
  <si>
    <t>本　数</t>
    <rPh sb="0" eb="1">
      <t>ホン</t>
    </rPh>
    <rPh sb="2" eb="3">
      <t>スウ</t>
    </rPh>
    <phoneticPr fontId="4"/>
  </si>
  <si>
    <t>貸付使用料</t>
    <rPh sb="0" eb="5">
      <t>カシツケシヨウリョウ</t>
    </rPh>
    <phoneticPr fontId="4"/>
  </si>
  <si>
    <t>有　償</t>
    <rPh sb="0" eb="1">
      <t>アリ</t>
    </rPh>
    <rPh sb="2" eb="3">
      <t>ショウ</t>
    </rPh>
    <phoneticPr fontId="4"/>
  </si>
  <si>
    <t>無　償</t>
    <rPh sb="0" eb="1">
      <t>ム</t>
    </rPh>
    <rPh sb="2" eb="3">
      <t>ショウ</t>
    </rPh>
    <phoneticPr fontId="4"/>
  </si>
  <si>
    <t>総　　　　　　　　　　　　数</t>
    <rPh sb="0" eb="1">
      <t>ソウ</t>
    </rPh>
    <rPh sb="13" eb="14">
      <t>スウ</t>
    </rPh>
    <phoneticPr fontId="4"/>
  </si>
  <si>
    <t>道路敷</t>
    <phoneticPr fontId="4"/>
  </si>
  <si>
    <t>ダム及び堰堤敷</t>
    <phoneticPr fontId="4"/>
  </si>
  <si>
    <t>電気事業用地</t>
  </si>
  <si>
    <t>通信事業用地</t>
  </si>
  <si>
    <t>防衛施設用地</t>
    <phoneticPr fontId="4"/>
  </si>
  <si>
    <t>ため池及び水路敷</t>
  </si>
  <si>
    <t>学校用地</t>
    <phoneticPr fontId="4"/>
  </si>
  <si>
    <t>鉱業用地</t>
    <phoneticPr fontId="4"/>
  </si>
  <si>
    <t>森林空間総合利用事業用地</t>
    <phoneticPr fontId="4"/>
  </si>
  <si>
    <t>採草放牧地</t>
    <phoneticPr fontId="4"/>
  </si>
  <si>
    <t>林間放牧地</t>
    <phoneticPr fontId="4"/>
  </si>
  <si>
    <t>農耕用地</t>
    <phoneticPr fontId="4"/>
  </si>
  <si>
    <t xml:space="preserve"> 樹木植栽地 </t>
  </si>
  <si>
    <t>温鉱泉用地</t>
    <phoneticPr fontId="4"/>
  </si>
  <si>
    <t>建物敷</t>
    <phoneticPr fontId="4"/>
  </si>
  <si>
    <t>その他</t>
    <rPh sb="2" eb="3">
      <t>タ</t>
    </rPh>
    <phoneticPr fontId="4"/>
  </si>
  <si>
    <t>本局</t>
  </si>
  <si>
    <t>１　本表は、国有林野貸付台帳により作成した。</t>
  </si>
  <si>
    <t>２　件数欄及び面積欄は、３月３１日現在とし、年期及び一時貸付使用のものを掲上した。</t>
    <rPh sb="4" eb="5">
      <t>ラン</t>
    </rPh>
    <rPh sb="9" eb="10">
      <t>ラン</t>
    </rPh>
    <phoneticPr fontId="11"/>
  </si>
  <si>
    <t>３　貸付使用料欄は、各年度に発生した全額を掲上した。</t>
    <rPh sb="7" eb="8">
      <t>ラン</t>
    </rPh>
    <phoneticPr fontId="11"/>
  </si>
  <si>
    <t>４　口数をもって貸付したもの及び電柱敷等で本数で貸付したものは、それぞれ口数欄、本数欄に掲上した。</t>
  </si>
  <si>
    <t>２－５  市町村交付金</t>
  </si>
  <si>
    <t>単位（面積：ha、金額：千円）</t>
    <rPh sb="0" eb="2">
      <t>タンイ</t>
    </rPh>
    <rPh sb="3" eb="5">
      <t>メンセキ</t>
    </rPh>
    <rPh sb="9" eb="11">
      <t>キンガク</t>
    </rPh>
    <rPh sb="12" eb="14">
      <t>センエン</t>
    </rPh>
    <phoneticPr fontId="4"/>
  </si>
  <si>
    <t>年度
森林管理（局）署
都道府県</t>
    <rPh sb="0" eb="2">
      <t>ネンド</t>
    </rPh>
    <phoneticPr fontId="4"/>
  </si>
  <si>
    <t>交付金交付市町村数</t>
    <phoneticPr fontId="4"/>
  </si>
  <si>
    <t>交付金総額</t>
    <phoneticPr fontId="4"/>
  </si>
  <si>
    <t xml:space="preserve">   国  有  林  野</t>
  </si>
  <si>
    <t xml:space="preserve"> その他貸付資産</t>
    <phoneticPr fontId="4"/>
  </si>
  <si>
    <t>交付対象面積</t>
  </si>
  <si>
    <t>交付金額</t>
    <phoneticPr fontId="4"/>
  </si>
  <si>
    <t>本局</t>
    <phoneticPr fontId="4"/>
  </si>
  <si>
    <t>１　本表は、業務資料により作成した。</t>
  </si>
  <si>
    <t>２　交付金交付市町村が２以上の森林管理署等に重複するものは、主たる署等に掲上した。</t>
    <rPh sb="2" eb="5">
      <t>コウフキン</t>
    </rPh>
    <rPh sb="5" eb="7">
      <t>コウフ</t>
    </rPh>
    <rPh sb="7" eb="10">
      <t>シチョウソン</t>
    </rPh>
    <rPh sb="12" eb="14">
      <t>イジョウ</t>
    </rPh>
    <rPh sb="15" eb="17">
      <t>シンリン</t>
    </rPh>
    <rPh sb="17" eb="19">
      <t>カンリ</t>
    </rPh>
    <rPh sb="19" eb="20">
      <t>ショ</t>
    </rPh>
    <rPh sb="20" eb="21">
      <t>トウ</t>
    </rPh>
    <rPh sb="22" eb="24">
      <t>チョウフク</t>
    </rPh>
    <rPh sb="30" eb="31">
      <t>シュ</t>
    </rPh>
    <rPh sb="33" eb="34">
      <t>ショ</t>
    </rPh>
    <rPh sb="34" eb="35">
      <t>トウ</t>
    </rPh>
    <rPh sb="36" eb="37">
      <t>ケイ</t>
    </rPh>
    <rPh sb="37" eb="38">
      <t>ジョウ</t>
    </rPh>
    <phoneticPr fontId="14"/>
  </si>
  <si>
    <t>３－１伐採方法別、伐採面積及び材積</t>
  </si>
  <si>
    <r>
      <t>単位（面積：ha、材積：m</t>
    </r>
    <r>
      <rPr>
        <vertAlign val="superscript"/>
        <sz val="10"/>
        <rFont val="ＭＳ Ｐゴシック"/>
        <family val="3"/>
        <charset val="128"/>
      </rPr>
      <t>3</t>
    </r>
    <r>
      <rPr>
        <sz val="10"/>
        <rFont val="ＭＳ Ｐゴシック"/>
        <family val="3"/>
        <charset val="128"/>
      </rPr>
      <t>）</t>
    </r>
    <rPh sb="0" eb="2">
      <t>タンイ</t>
    </rPh>
    <rPh sb="3" eb="5">
      <t>メンセキ</t>
    </rPh>
    <rPh sb="9" eb="10">
      <t>ザイ</t>
    </rPh>
    <rPh sb="10" eb="11">
      <t>セキ</t>
    </rPh>
    <phoneticPr fontId="4"/>
  </si>
  <si>
    <t>年度
森林管理署
都道府県</t>
    <rPh sb="7" eb="8">
      <t>ショ</t>
    </rPh>
    <rPh sb="9" eb="13">
      <t>トドウフケン</t>
    </rPh>
    <phoneticPr fontId="4"/>
  </si>
  <si>
    <t>伐採方法別</t>
  </si>
  <si>
    <t>面　積</t>
    <phoneticPr fontId="4"/>
  </si>
  <si>
    <t>材　　　　　積</t>
    <rPh sb="0" eb="1">
      <t>ザイ</t>
    </rPh>
    <rPh sb="6" eb="7">
      <t>セキ</t>
    </rPh>
    <phoneticPr fontId="4"/>
  </si>
  <si>
    <t>針　葉　樹</t>
    <rPh sb="0" eb="1">
      <t>ハリ</t>
    </rPh>
    <rPh sb="2" eb="3">
      <t>ハ</t>
    </rPh>
    <rPh sb="4" eb="5">
      <t>ジュ</t>
    </rPh>
    <phoneticPr fontId="4"/>
  </si>
  <si>
    <t>広　葉　樹</t>
    <rPh sb="0" eb="1">
      <t>ヒロ</t>
    </rPh>
    <rPh sb="2" eb="3">
      <t>ハ</t>
    </rPh>
    <rPh sb="4" eb="5">
      <t>ジュ</t>
    </rPh>
    <phoneticPr fontId="4"/>
  </si>
  <si>
    <t>官　収　分</t>
    <phoneticPr fontId="4"/>
  </si>
  <si>
    <t>民　収　分</t>
    <phoneticPr fontId="4"/>
  </si>
  <si>
    <t>皆　 伐</t>
    <phoneticPr fontId="4"/>
  </si>
  <si>
    <t>複層伐</t>
    <phoneticPr fontId="4"/>
  </si>
  <si>
    <t>択　 伐</t>
    <phoneticPr fontId="4"/>
  </si>
  <si>
    <t>間 　伐</t>
    <phoneticPr fontId="4"/>
  </si>
  <si>
    <t>　その他（官民計）</t>
    <phoneticPr fontId="4"/>
  </si>
  <si>
    <t>複層伐</t>
  </si>
  <si>
    <t>間　 伐</t>
    <phoneticPr fontId="4"/>
  </si>
  <si>
    <t>　その他（官民計）</t>
    <rPh sb="3" eb="4">
      <t>ホカ</t>
    </rPh>
    <rPh sb="5" eb="7">
      <t>カンミン</t>
    </rPh>
    <rPh sb="7" eb="8">
      <t>ケイ</t>
    </rPh>
    <phoneticPr fontId="4"/>
  </si>
  <si>
    <t>県別再掲</t>
    <rPh sb="0" eb="4">
      <t>ケンベツサイケイ</t>
    </rPh>
    <phoneticPr fontId="4"/>
  </si>
  <si>
    <t>１　本表は、収穫実行総括表により作成した。</t>
  </si>
  <si>
    <t>２　民収分欄は、分収造林の民収分を掲上した。</t>
  </si>
  <si>
    <t>３　立木竹及び幼齢木補償料に該当するもの、事業支障木等の伐採であって当年度には販売を行わないもの、立木販売による緑化用立木竹による資材、</t>
    <phoneticPr fontId="4"/>
  </si>
  <si>
    <t>　　分収育林に係るもの、林野・土地とともに売り払った立木は、伐採方法別のその他（官民計）欄に掲上し、面積欄に面積を、材積の官収分欄に針広別材積を掲上した。</t>
    <phoneticPr fontId="4"/>
  </si>
  <si>
    <t>　　（民収分を含む。）また、伐採方法別のその他（官民計）欄の数値は、総数欄に合算掲上しない。</t>
    <phoneticPr fontId="4"/>
  </si>
  <si>
    <t>３－２  立製内別、伐採面積及び材積</t>
  </si>
  <si>
    <t>年度
森林管理署</t>
    <rPh sb="7" eb="8">
      <t>ショ</t>
    </rPh>
    <phoneticPr fontId="4"/>
  </si>
  <si>
    <t>材　　積　　総　　数</t>
    <rPh sb="0" eb="1">
      <t>ザイ</t>
    </rPh>
    <rPh sb="3" eb="4">
      <t>セキ</t>
    </rPh>
    <rPh sb="6" eb="7">
      <t>ソウ</t>
    </rPh>
    <phoneticPr fontId="4"/>
  </si>
  <si>
    <t>針　葉　樹</t>
    <phoneticPr fontId="4"/>
  </si>
  <si>
    <t>広　葉　樹</t>
  </si>
  <si>
    <t>官収分</t>
    <rPh sb="0" eb="1">
      <t>カン</t>
    </rPh>
    <rPh sb="1" eb="2">
      <t>オサム</t>
    </rPh>
    <rPh sb="2" eb="3">
      <t>ブン</t>
    </rPh>
    <phoneticPr fontId="4"/>
  </si>
  <si>
    <t>民収分</t>
    <rPh sb="0" eb="1">
      <t>ミン</t>
    </rPh>
    <rPh sb="1" eb="2">
      <t>オサ</t>
    </rPh>
    <rPh sb="2" eb="3">
      <t>ブン</t>
    </rPh>
    <phoneticPr fontId="4"/>
  </si>
  <si>
    <t>立木販売</t>
  </si>
  <si>
    <t>製品生産</t>
  </si>
  <si>
    <t>内部振替</t>
  </si>
  <si>
    <t>１　本表は、収穫実行総括表により作成した。</t>
    <phoneticPr fontId="4"/>
  </si>
  <si>
    <t>２　分収造林の民収分を民収分欄に掲上した。</t>
  </si>
  <si>
    <t>３　立木竹及び幼齢木補償料に該当するもの、事業支障木等の伐採であって当年度に販売を行わないもの、立木販売による緑化用立木竹によるもの、</t>
    <phoneticPr fontId="4"/>
  </si>
  <si>
    <t>　　分収育林に係るもの、林野・土地とともに売り払ったものは、含まない。</t>
    <phoneticPr fontId="4"/>
  </si>
  <si>
    <t>３－３  樹種別伐採量</t>
  </si>
  <si>
    <r>
      <t>単位（材積：m</t>
    </r>
    <r>
      <rPr>
        <vertAlign val="superscript"/>
        <sz val="10"/>
        <rFont val="ＭＳ Ｐゴシック"/>
        <family val="3"/>
        <charset val="128"/>
      </rPr>
      <t>3</t>
    </r>
    <r>
      <rPr>
        <sz val="10"/>
        <rFont val="ＭＳ Ｐゴシック"/>
        <family val="3"/>
        <charset val="128"/>
      </rPr>
      <t>）</t>
    </r>
    <rPh sb="0" eb="2">
      <t>タンイ</t>
    </rPh>
    <rPh sb="3" eb="4">
      <t>ザイ</t>
    </rPh>
    <rPh sb="4" eb="5">
      <t>セキ</t>
    </rPh>
    <phoneticPr fontId="4"/>
  </si>
  <si>
    <t>針            葉            樹</t>
  </si>
  <si>
    <t>広            葉            樹</t>
  </si>
  <si>
    <t>スギ</t>
  </si>
  <si>
    <t>ヒノキ</t>
  </si>
  <si>
    <t>サワラ</t>
  </si>
  <si>
    <t>ヒバ</t>
  </si>
  <si>
    <t>モミ</t>
  </si>
  <si>
    <t>トドマツ</t>
  </si>
  <si>
    <t>カラマツ</t>
  </si>
  <si>
    <t>エゾマツ</t>
  </si>
  <si>
    <t>アカマツ</t>
  </si>
  <si>
    <t>クロマツ</t>
  </si>
  <si>
    <t>ツガ</t>
  </si>
  <si>
    <t>ブナ</t>
  </si>
  <si>
    <t>ナラ</t>
  </si>
  <si>
    <t>カシ</t>
  </si>
  <si>
    <t>ウダイカンバ</t>
    <phoneticPr fontId="4"/>
  </si>
  <si>
    <t>ケヤキ</t>
  </si>
  <si>
    <t>カツラ</t>
  </si>
  <si>
    <t>タブノキ</t>
    <phoneticPr fontId="4"/>
  </si>
  <si>
    <t>シナノキ</t>
  </si>
  <si>
    <t>センノキ</t>
  </si>
  <si>
    <t>ヤチダモ</t>
  </si>
  <si>
    <t>官収分</t>
    <rPh sb="0" eb="1">
      <t>カン</t>
    </rPh>
    <rPh sb="1" eb="2">
      <t>シュウ</t>
    </rPh>
    <rPh sb="2" eb="3">
      <t>フン</t>
    </rPh>
    <phoneticPr fontId="4"/>
  </si>
  <si>
    <t>民収分</t>
    <rPh sb="0" eb="1">
      <t>タミ</t>
    </rPh>
    <rPh sb="1" eb="2">
      <t>シュウ</t>
    </rPh>
    <rPh sb="2" eb="3">
      <t>フン</t>
    </rPh>
    <phoneticPr fontId="4"/>
  </si>
  <si>
    <t>官収分</t>
    <phoneticPr fontId="4"/>
  </si>
  <si>
    <t>民収分</t>
    <phoneticPr fontId="4"/>
  </si>
  <si>
    <t>福井</t>
    <phoneticPr fontId="4"/>
  </si>
  <si>
    <t>３　秋田スギ及び天然スギは、スギ欄に、木曽ヒノキ及び天然林ヒノキは、ヒノキ欄に、アカエゾマツは、エゾマツ欄にそれぞれ合算掲上し、アオモリトドマツ及びウダイカンバ以外のカンバ類は、それぞれ針葉樹及び広葉樹のその他欄に含めて掲上した。</t>
    <rPh sb="16" eb="17">
      <t>ラン</t>
    </rPh>
    <rPh sb="37" eb="38">
      <t>ラン</t>
    </rPh>
    <rPh sb="52" eb="53">
      <t>ラン</t>
    </rPh>
    <rPh sb="105" eb="106">
      <t>ラン</t>
    </rPh>
    <phoneticPr fontId="11"/>
  </si>
  <si>
    <t>４  立木竹及び幼齢木補償料に該当するもの、事業支障木等の伐採であって当年度に販売を行わないもの、立木販売による緑化用立木竹によるもの、分収育林に係るもの、林野・土地とともに売り払ったものは、含まない。</t>
    <phoneticPr fontId="4"/>
  </si>
  <si>
    <t>４－１  素材の生産及び販売</t>
  </si>
  <si>
    <t>生 産 量</t>
  </si>
  <si>
    <t>販　　　　　売　　　　　量</t>
    <rPh sb="0" eb="1">
      <t>ハン</t>
    </rPh>
    <rPh sb="6" eb="7">
      <t>バイ</t>
    </rPh>
    <rPh sb="12" eb="13">
      <t>リョウ</t>
    </rPh>
    <phoneticPr fontId="4"/>
  </si>
  <si>
    <t>総数_内部振替</t>
    <rPh sb="3" eb="6">
      <t>ナイブフ</t>
    </rPh>
    <rPh sb="6" eb="7">
      <t>カ</t>
    </rPh>
    <phoneticPr fontId="4"/>
  </si>
  <si>
    <t>針葉樹_内部振替</t>
    <phoneticPr fontId="4"/>
  </si>
  <si>
    <t>広　葉　樹</t>
    <phoneticPr fontId="4"/>
  </si>
  <si>
    <t>広葉樹_内部振替</t>
    <phoneticPr fontId="4"/>
  </si>
  <si>
    <t>１　本表は、製品生産及び製品販売実行総括表により作成した。</t>
  </si>
  <si>
    <t>２　販売欄は、輸送販売を含む。</t>
  </si>
  <si>
    <t>３　内部振替は、外書した。</t>
  </si>
  <si>
    <t>４－２  素材の受払</t>
  </si>
  <si>
    <t>受　　　　入</t>
    <phoneticPr fontId="4"/>
  </si>
  <si>
    <t>払　　　出</t>
    <phoneticPr fontId="4"/>
  </si>
  <si>
    <t>翌年度へ越</t>
  </si>
  <si>
    <t>前年度より越</t>
    <phoneticPr fontId="4"/>
  </si>
  <si>
    <t xml:space="preserve"> 当年度生産</t>
  </si>
  <si>
    <t>管理換</t>
  </si>
  <si>
    <t>増減</t>
    <rPh sb="0" eb="2">
      <t>ゾウゲン</t>
    </rPh>
    <phoneticPr fontId="4"/>
  </si>
  <si>
    <t>販売</t>
    <phoneticPr fontId="4"/>
  </si>
  <si>
    <t>管理換その他</t>
  </si>
  <si>
    <t xml:space="preserve"> </t>
  </si>
  <si>
    <t>１　本表は、製品生産及び製品販売実行総括表より作成した。</t>
    <rPh sb="6" eb="10">
      <t>セイヒンセイサン</t>
    </rPh>
    <rPh sb="10" eb="11">
      <t>オヨ</t>
    </rPh>
    <phoneticPr fontId="2"/>
  </si>
  <si>
    <t>２　受入の増減欄は、契約解除物件、棄権木、検知等による総数の増減を外書した。</t>
  </si>
  <si>
    <t>３　受入の管理換欄は、輸送販売材の当年度受入数量を掲上した。</t>
  </si>
  <si>
    <t>５－１  国有林造林事業</t>
  </si>
  <si>
    <t>更　　　　　　　　　　新</t>
    <rPh sb="0" eb="1">
      <t>サラ</t>
    </rPh>
    <rPh sb="11" eb="12">
      <t>シン</t>
    </rPh>
    <phoneticPr fontId="4"/>
  </si>
  <si>
    <t>補植</t>
    <phoneticPr fontId="4"/>
  </si>
  <si>
    <t>保育</t>
    <phoneticPr fontId="4"/>
  </si>
  <si>
    <t>更新総数</t>
    <rPh sb="0" eb="4">
      <t>コウシンソウスウ</t>
    </rPh>
    <phoneticPr fontId="4"/>
  </si>
  <si>
    <t>植　　　　付</t>
    <rPh sb="5" eb="6">
      <t>ツ</t>
    </rPh>
    <phoneticPr fontId="4"/>
  </si>
  <si>
    <t>改植</t>
    <phoneticPr fontId="4"/>
  </si>
  <si>
    <t>人工下種</t>
    <phoneticPr fontId="4"/>
  </si>
  <si>
    <t>天下Ⅰ類</t>
    <phoneticPr fontId="4"/>
  </si>
  <si>
    <t>天下Ⅱ類</t>
  </si>
  <si>
    <t>ぼうが</t>
  </si>
  <si>
    <t>新　　植</t>
    <rPh sb="0" eb="1">
      <t>シン</t>
    </rPh>
    <rPh sb="3" eb="4">
      <t>ショク</t>
    </rPh>
    <phoneticPr fontId="4"/>
  </si>
  <si>
    <t>天下Ⅰ類</t>
    <rPh sb="0" eb="1">
      <t>テン</t>
    </rPh>
    <rPh sb="1" eb="2">
      <t>シタ</t>
    </rPh>
    <rPh sb="3" eb="4">
      <t>ルイ</t>
    </rPh>
    <phoneticPr fontId="4"/>
  </si>
  <si>
    <t>植付計</t>
    <rPh sb="0" eb="2">
      <t>ウエツケ</t>
    </rPh>
    <rPh sb="2" eb="3">
      <t>ハカ</t>
    </rPh>
    <phoneticPr fontId="4"/>
  </si>
  <si>
    <t>新植総数</t>
    <rPh sb="0" eb="4">
      <t>シンショクソウスウ</t>
    </rPh>
    <phoneticPr fontId="4"/>
  </si>
  <si>
    <t>単層林</t>
  </si>
  <si>
    <t>複層林</t>
  </si>
  <si>
    <t>１　本表は、造林実行総括表及び造林調整簿により作成した。</t>
  </si>
  <si>
    <t>２　森林環境保全整備事業費及び治山費による実行分を掲上した。</t>
    <rPh sb="13" eb="14">
      <t>オヨ</t>
    </rPh>
    <phoneticPr fontId="11"/>
  </si>
  <si>
    <t>３ 　植付の天下Ⅰ類欄は植付面積であり、更新の天下Ⅰ類欄のうち植付区域面積を再掲した。植付計欄は植付の新植総数欄と天下Ⅰ類欄の数値を合算した。</t>
    <phoneticPr fontId="4"/>
  </si>
  <si>
    <t>　　したがって、植付の天下Ⅰ類欄と植付計欄の数値は、更新総数欄に合算掲上しない。</t>
    <phoneticPr fontId="4"/>
  </si>
  <si>
    <t>５－２  樹種別新植面積及び数量</t>
  </si>
  <si>
    <t>単位（面積：ha、数量：千本）</t>
    <rPh sb="0" eb="2">
      <t>タンイ</t>
    </rPh>
    <rPh sb="3" eb="5">
      <t>メンセキ</t>
    </rPh>
    <rPh sb="9" eb="11">
      <t>スウリョウ</t>
    </rPh>
    <rPh sb="12" eb="14">
      <t>センボン</t>
    </rPh>
    <phoneticPr fontId="4"/>
  </si>
  <si>
    <t>針　　　　　　　　　　　　　　　　　　　葉　　　　　　　　　　　　　　　　　　　樹</t>
    <rPh sb="0" eb="1">
      <t>ハリ</t>
    </rPh>
    <rPh sb="20" eb="21">
      <t>ハ</t>
    </rPh>
    <rPh sb="40" eb="41">
      <t>キ</t>
    </rPh>
    <phoneticPr fontId="4"/>
  </si>
  <si>
    <t>ス　ギ</t>
    <phoneticPr fontId="4"/>
  </si>
  <si>
    <t>ヒ　ノ　キ</t>
    <phoneticPr fontId="4"/>
  </si>
  <si>
    <t xml:space="preserve">  カラマツ</t>
  </si>
  <si>
    <t xml:space="preserve">  トドマツ</t>
  </si>
  <si>
    <t>数量</t>
    <phoneticPr fontId="4"/>
  </si>
  <si>
    <t>数量</t>
  </si>
  <si>
    <t>複層林造成面積（内）</t>
  </si>
  <si>
    <t>１　本表は、造林実行簿等により作成した。</t>
  </si>
  <si>
    <t>２　森林環境保全整備事業費及び治山費による実行分を掲上した。</t>
    <phoneticPr fontId="4"/>
  </si>
  <si>
    <t>３　複層林造成にかかる面積は、総数の内数を掲上した。</t>
    <phoneticPr fontId="4"/>
  </si>
  <si>
    <t>６－１  国有林治山事業</t>
    <phoneticPr fontId="4"/>
  </si>
  <si>
    <t>単位（金額：千円）</t>
    <rPh sb="0" eb="2">
      <t>タンイ</t>
    </rPh>
    <rPh sb="3" eb="5">
      <t>キンガク</t>
    </rPh>
    <rPh sb="6" eb="8">
      <t>センエン</t>
    </rPh>
    <phoneticPr fontId="4"/>
  </si>
  <si>
    <t>年度
森林管理（局）署
都道府県</t>
    <rPh sb="8" eb="9">
      <t>キョク</t>
    </rPh>
    <rPh sb="10" eb="11">
      <t>ショ</t>
    </rPh>
    <rPh sb="12" eb="16">
      <t>トドウフケン</t>
    </rPh>
    <phoneticPr fontId="4"/>
  </si>
  <si>
    <t>総経費</t>
    <phoneticPr fontId="4"/>
  </si>
  <si>
    <t>国有林野内治山事業費</t>
    <phoneticPr fontId="4"/>
  </si>
  <si>
    <t>山地治山</t>
    <rPh sb="0" eb="2">
      <t>サンチ</t>
    </rPh>
    <rPh sb="2" eb="4">
      <t>チサン</t>
    </rPh>
    <phoneticPr fontId="4"/>
  </si>
  <si>
    <t>１　本表は、治山事業業務資料により作成した。</t>
  </si>
  <si>
    <t>２　治山事業費、北海道開発事業費、離島振興事業費、沖縄開発事業費及び防災・減災対策等強化事業推進費の精算額を合算掲上した。</t>
    <rPh sb="50" eb="53">
      <t>セイサンガク</t>
    </rPh>
    <phoneticPr fontId="2"/>
  </si>
  <si>
    <t>３　山地治山欄は、工事費、測量設計費、船舶及び機械器具費を合算掲上した。</t>
    <rPh sb="6" eb="7">
      <t>ラン</t>
    </rPh>
    <phoneticPr fontId="2"/>
  </si>
  <si>
    <t>４　その他欄は、営繕費、宿舎費を合算掲上した。</t>
  </si>
  <si>
    <t>６－２  民有林直轄治山事業</t>
    <phoneticPr fontId="4"/>
  </si>
  <si>
    <t>総　　　経　　　費</t>
    <phoneticPr fontId="4"/>
  </si>
  <si>
    <t>直轄治山事業費</t>
    <phoneticPr fontId="4"/>
  </si>
  <si>
    <t>直轄地すべり防止事業費</t>
    <rPh sb="6" eb="8">
      <t>ボウシ</t>
    </rPh>
    <rPh sb="8" eb="10">
      <t>ジギョウ</t>
    </rPh>
    <rPh sb="10" eb="11">
      <t>ヒ</t>
    </rPh>
    <phoneticPr fontId="4"/>
  </si>
  <si>
    <t>１　本表は、民有林直轄治山事業精算報告書により作成した。</t>
  </si>
  <si>
    <t>２　精算額を掲上した。</t>
  </si>
  <si>
    <t>７－１  林道及び貯木場の現況</t>
    <phoneticPr fontId="4"/>
  </si>
  <si>
    <t>単位（延長：km、面積：ha）</t>
    <rPh sb="0" eb="2">
      <t>タンイ</t>
    </rPh>
    <rPh sb="3" eb="5">
      <t>エンチョウ</t>
    </rPh>
    <rPh sb="9" eb="11">
      <t>メンセキ</t>
    </rPh>
    <phoneticPr fontId="4"/>
  </si>
  <si>
    <t>林　　　　　　　　　　　　　　　　　　　　道</t>
    <rPh sb="0" eb="1">
      <t>ハヤシ</t>
    </rPh>
    <rPh sb="21" eb="22">
      <t>ミチ</t>
    </rPh>
    <phoneticPr fontId="4"/>
  </si>
  <si>
    <t>貯　木　場</t>
    <phoneticPr fontId="4"/>
  </si>
  <si>
    <t>自　動　車　道</t>
    <phoneticPr fontId="4"/>
  </si>
  <si>
    <t>軽車道（車道）</t>
    <phoneticPr fontId="4"/>
  </si>
  <si>
    <t>箇所数</t>
    <phoneticPr fontId="4"/>
  </si>
  <si>
    <t>面 積</t>
    <phoneticPr fontId="4"/>
  </si>
  <si>
    <t>路　線　数</t>
    <phoneticPr fontId="4"/>
  </si>
  <si>
    <t>併用林道
路線数（内）</t>
    <rPh sb="6" eb="7">
      <t>セン</t>
    </rPh>
    <rPh sb="9" eb="10">
      <t>ウチ</t>
    </rPh>
    <phoneticPr fontId="4"/>
  </si>
  <si>
    <t>延　長</t>
    <rPh sb="0" eb="1">
      <t>ノベ</t>
    </rPh>
    <rPh sb="2" eb="3">
      <t>チョウ</t>
    </rPh>
    <phoneticPr fontId="4"/>
  </si>
  <si>
    <t>併用林道
延長（内）</t>
    <rPh sb="5" eb="7">
      <t>エンチョウ</t>
    </rPh>
    <rPh sb="8" eb="9">
      <t>ウチ</t>
    </rPh>
    <phoneticPr fontId="4"/>
  </si>
  <si>
    <t>延　長</t>
    <phoneticPr fontId="4"/>
  </si>
  <si>
    <t>路線数</t>
    <phoneticPr fontId="4"/>
  </si>
  <si>
    <t>延長</t>
    <phoneticPr fontId="4"/>
  </si>
  <si>
    <t>１　本表は、林道（貯木場）現況表により作成した。</t>
  </si>
  <si>
    <t>２　森林経営用財産のみ掲上した。</t>
  </si>
  <si>
    <t>３　併用林道は、総数の内数を掲上した。</t>
  </si>
  <si>
    <t>７－２  林道事業</t>
    <phoneticPr fontId="4"/>
  </si>
  <si>
    <t>単位(面積：ha、延長：km)</t>
    <rPh sb="0" eb="2">
      <t>タンイ</t>
    </rPh>
    <phoneticPr fontId="4"/>
  </si>
  <si>
    <t>林　　　　　　　道</t>
    <phoneticPr fontId="4"/>
  </si>
  <si>
    <t>貯　　　　　木　　　　　場</t>
    <rPh sb="0" eb="1">
      <t>チョ</t>
    </rPh>
    <rPh sb="6" eb="7">
      <t>キ</t>
    </rPh>
    <rPh sb="12" eb="13">
      <t>ジョウ</t>
    </rPh>
    <phoneticPr fontId="4"/>
  </si>
  <si>
    <t>新　　　設（林道）</t>
    <rPh sb="0" eb="1">
      <t>シン</t>
    </rPh>
    <rPh sb="4" eb="5">
      <t>セツ</t>
    </rPh>
    <rPh sb="6" eb="8">
      <t>リンドウ</t>
    </rPh>
    <phoneticPr fontId="4"/>
  </si>
  <si>
    <t>新　　　設（林業専用道）</t>
    <rPh sb="0" eb="1">
      <t>シン</t>
    </rPh>
    <rPh sb="4" eb="5">
      <t>セツ</t>
    </rPh>
    <rPh sb="6" eb="8">
      <t>リンギョウ</t>
    </rPh>
    <rPh sb="8" eb="11">
      <t>センヨウドウ</t>
    </rPh>
    <phoneticPr fontId="4"/>
  </si>
  <si>
    <t>改　　　良</t>
    <phoneticPr fontId="4"/>
  </si>
  <si>
    <t>災害復旧</t>
    <rPh sb="0" eb="4">
      <t>サイガイフッキュウ</t>
    </rPh>
    <phoneticPr fontId="4"/>
  </si>
  <si>
    <t>修　繕</t>
    <phoneticPr fontId="4"/>
  </si>
  <si>
    <t>新　設</t>
    <phoneticPr fontId="4"/>
  </si>
  <si>
    <t>改　良</t>
    <phoneticPr fontId="4"/>
  </si>
  <si>
    <t>路線数</t>
    <rPh sb="0" eb="2">
      <t>ロセン</t>
    </rPh>
    <rPh sb="2" eb="3">
      <t>スウ</t>
    </rPh>
    <phoneticPr fontId="4"/>
  </si>
  <si>
    <t>延長</t>
    <rPh sb="0" eb="2">
      <t>エンチョウ</t>
    </rPh>
    <phoneticPr fontId="4"/>
  </si>
  <si>
    <t>路線数</t>
    <rPh sb="0" eb="3">
      <t>ロセンスウ</t>
    </rPh>
    <phoneticPr fontId="4"/>
  </si>
  <si>
    <t>箇所数</t>
  </si>
  <si>
    <t>１　本表は、林道事業実行総括表により作成した。</t>
  </si>
  <si>
    <t>２　新設、改良の路線数欄、延長欄は、森林環境保全整備事業費（東日本大震災復興特別会計含む）による実行分を掲上した。</t>
  </si>
  <si>
    <t>３　災害復旧の路線数欄、延長欄は、林道施設等災害復旧事業費による実行分を掲上した。</t>
  </si>
  <si>
    <t>８－１　国有林野の立木被害</t>
    <phoneticPr fontId="4"/>
  </si>
  <si>
    <t>被害の種類</t>
    <phoneticPr fontId="4"/>
  </si>
  <si>
    <t>件数</t>
    <rPh sb="0" eb="2">
      <t>ケンスウ</t>
    </rPh>
    <phoneticPr fontId="4"/>
  </si>
  <si>
    <t>数量</t>
    <rPh sb="0" eb="2">
      <t>スウリョウ</t>
    </rPh>
    <phoneticPr fontId="4"/>
  </si>
  <si>
    <t>被害額</t>
    <rPh sb="0" eb="3">
      <t>ヒガイガク</t>
    </rPh>
    <phoneticPr fontId="4"/>
  </si>
  <si>
    <t>損害額</t>
    <phoneticPr fontId="4"/>
  </si>
  <si>
    <t>m3</t>
    <phoneticPr fontId="4"/>
  </si>
  <si>
    <t>千本</t>
    <rPh sb="0" eb="2">
      <t>センボン</t>
    </rPh>
    <phoneticPr fontId="4"/>
  </si>
  <si>
    <t>風水害</t>
    <phoneticPr fontId="4"/>
  </si>
  <si>
    <t>雪害</t>
    <phoneticPr fontId="4"/>
  </si>
  <si>
    <t>震害</t>
    <rPh sb="0" eb="1">
      <t>シン</t>
    </rPh>
    <rPh sb="1" eb="2">
      <t>ガイ</t>
    </rPh>
    <phoneticPr fontId="4"/>
  </si>
  <si>
    <t>病虫害</t>
  </si>
  <si>
    <t>獣類害</t>
  </si>
  <si>
    <t>煙害</t>
    <rPh sb="0" eb="1">
      <t>ケムリ</t>
    </rPh>
    <rPh sb="1" eb="2">
      <t>ガイ</t>
    </rPh>
    <phoneticPr fontId="4"/>
  </si>
  <si>
    <t>火災</t>
    <rPh sb="0" eb="2">
      <t>カサイ</t>
    </rPh>
    <phoneticPr fontId="4"/>
  </si>
  <si>
    <t>盗伐</t>
    <rPh sb="0" eb="2">
      <t>トウバツ</t>
    </rPh>
    <phoneticPr fontId="4"/>
  </si>
  <si>
    <t>誤伐</t>
    <rPh sb="0" eb="1">
      <t>アヤマ</t>
    </rPh>
    <rPh sb="1" eb="2">
      <t>バツ</t>
    </rPh>
    <phoneticPr fontId="4"/>
  </si>
  <si>
    <t>伐採支障害</t>
    <rPh sb="0" eb="2">
      <t>バッサイ</t>
    </rPh>
    <rPh sb="2" eb="4">
      <t>シショウ</t>
    </rPh>
    <rPh sb="4" eb="5">
      <t>ガイ</t>
    </rPh>
    <phoneticPr fontId="4"/>
  </si>
  <si>
    <t>１　本表は、国有林野立木被害報告により作成した。</t>
  </si>
  <si>
    <t>２　被害額は、被害時における被害前の状態での見積価格を、損害額は、被害額から残存価格を差し引いたものである。</t>
  </si>
  <si>
    <t>３　分収造林及び分収育林の数量欄及び被害額欄は、全量を掲上した。</t>
  </si>
  <si>
    <t>４　面積欄は、被害木が点々と孤立散在している場合は樹冠の占有面積、密集している場合は区域面積、火災の場合は区域の全面積を掲上した。</t>
  </si>
  <si>
    <t>５　火災欄は、立木被害のないものを含まない。</t>
  </si>
  <si>
    <t>６　材積により掲上することが困難なものは、本数により掲上した。</t>
  </si>
  <si>
    <t>９－１　森林管理局位置、森林管理署等</t>
    <phoneticPr fontId="4"/>
  </si>
  <si>
    <t>年次
森林管理（局）署</t>
    <rPh sb="8" eb="9">
      <t>キョク</t>
    </rPh>
    <rPh sb="10" eb="11">
      <t>ショ</t>
    </rPh>
    <phoneticPr fontId="4"/>
  </si>
  <si>
    <t>位          置</t>
  </si>
  <si>
    <t>森林管理局
の事務所</t>
    <rPh sb="0" eb="2">
      <t>シンリン</t>
    </rPh>
    <rPh sb="2" eb="5">
      <t>カンリキョク</t>
    </rPh>
    <rPh sb="7" eb="10">
      <t>ジムショ</t>
    </rPh>
    <phoneticPr fontId="4"/>
  </si>
  <si>
    <t>森林管理署</t>
    <rPh sb="0" eb="2">
      <t>シンリン</t>
    </rPh>
    <rPh sb="2" eb="4">
      <t>カンリ</t>
    </rPh>
    <rPh sb="4" eb="5">
      <t>ショ</t>
    </rPh>
    <phoneticPr fontId="4"/>
  </si>
  <si>
    <t>支　署</t>
    <rPh sb="0" eb="1">
      <t>シ</t>
    </rPh>
    <rPh sb="2" eb="3">
      <t>ショ</t>
    </rPh>
    <phoneticPr fontId="4"/>
  </si>
  <si>
    <t>森林管理
事務所</t>
    <rPh sb="0" eb="2">
      <t>シンリン</t>
    </rPh>
    <rPh sb="2" eb="4">
      <t>カンリ</t>
    </rPh>
    <rPh sb="5" eb="8">
      <t>ジムショ</t>
    </rPh>
    <phoneticPr fontId="4"/>
  </si>
  <si>
    <t>森林技術・支援センター</t>
    <rPh sb="0" eb="2">
      <t>シンリン</t>
    </rPh>
    <rPh sb="2" eb="4">
      <t>ギジュツ</t>
    </rPh>
    <rPh sb="5" eb="7">
      <t>シエン</t>
    </rPh>
    <phoneticPr fontId="4"/>
  </si>
  <si>
    <t>森林ふれあい推進センター等</t>
    <rPh sb="0" eb="2">
      <t>シンリン</t>
    </rPh>
    <rPh sb="6" eb="8">
      <t>スイシン</t>
    </rPh>
    <rPh sb="12" eb="13">
      <t>ナド</t>
    </rPh>
    <phoneticPr fontId="4"/>
  </si>
  <si>
    <t>森林生態系保全センター</t>
    <rPh sb="0" eb="2">
      <t>シンリン</t>
    </rPh>
    <rPh sb="2" eb="5">
      <t>セイタイケイ</t>
    </rPh>
    <rPh sb="5" eb="7">
      <t>ホゼン</t>
    </rPh>
    <phoneticPr fontId="4"/>
  </si>
  <si>
    <t>森林事務所</t>
    <rPh sb="0" eb="5">
      <t>シンリンジムショ</t>
    </rPh>
    <phoneticPr fontId="4"/>
  </si>
  <si>
    <t>治山事業所</t>
    <rPh sb="0" eb="2">
      <t>チサン</t>
    </rPh>
    <rPh sb="2" eb="5">
      <t>ジギョウショ</t>
    </rPh>
    <phoneticPr fontId="4"/>
  </si>
  <si>
    <t>治山事業所_
民有林直轄治山事業所（内）</t>
  </si>
  <si>
    <t>森林事務所名等</t>
    <rPh sb="0" eb="2">
      <t>シンリン</t>
    </rPh>
    <rPh sb="2" eb="4">
      <t>ジム</t>
    </rPh>
    <rPh sb="4" eb="5">
      <t>ショ</t>
    </rPh>
    <rPh sb="5" eb="6">
      <t>メイ</t>
    </rPh>
    <rPh sb="6" eb="7">
      <t>トウ</t>
    </rPh>
    <phoneticPr fontId="4"/>
  </si>
  <si>
    <t>治山事業所名</t>
    <rPh sb="0" eb="2">
      <t>チサン</t>
    </rPh>
    <rPh sb="2" eb="5">
      <t>ジギョウショ</t>
    </rPh>
    <rPh sb="5" eb="6">
      <t>メイ</t>
    </rPh>
    <phoneticPr fontId="4"/>
  </si>
  <si>
    <t>小松、金沢、白峰</t>
  </si>
  <si>
    <t>手取川(民)、丸石谷</t>
    <rPh sb="4" eb="5">
      <t>タミ</t>
    </rPh>
    <phoneticPr fontId="6"/>
  </si>
  <si>
    <t>勝山、大野、今庄、松原、小浜</t>
    <rPh sb="0" eb="2">
      <t>カツヤマ</t>
    </rPh>
    <rPh sb="3" eb="5">
      <t>オオノ</t>
    </rPh>
    <rPh sb="6" eb="8">
      <t>イマジョウ</t>
    </rPh>
    <rPh sb="9" eb="11">
      <t>マツバラ</t>
    </rPh>
    <rPh sb="12" eb="14">
      <t>オバマ</t>
    </rPh>
    <phoneticPr fontId="6"/>
  </si>
  <si>
    <t>大野</t>
    <rPh sb="0" eb="2">
      <t>オオノ</t>
    </rPh>
    <phoneticPr fontId="6"/>
  </si>
  <si>
    <t>北勢、松阪、尾鷲、長島、飛鳥</t>
    <rPh sb="0" eb="2">
      <t>ホクセイ</t>
    </rPh>
    <rPh sb="3" eb="5">
      <t>マツサカ</t>
    </rPh>
    <rPh sb="6" eb="8">
      <t>オワセ</t>
    </rPh>
    <rPh sb="9" eb="11">
      <t>ナガシマ</t>
    </rPh>
    <rPh sb="12" eb="14">
      <t>アスカ</t>
    </rPh>
    <phoneticPr fontId="6"/>
  </si>
  <si>
    <t>尾鷲</t>
    <rPh sb="0" eb="2">
      <t>オワセ</t>
    </rPh>
    <phoneticPr fontId="6"/>
  </si>
  <si>
    <t>大津、八幡、大滝、高島</t>
    <rPh sb="0" eb="2">
      <t>オオツ</t>
    </rPh>
    <rPh sb="3" eb="5">
      <t>ハチマン</t>
    </rPh>
    <rPh sb="6" eb="8">
      <t>オオタキ</t>
    </rPh>
    <rPh sb="9" eb="11">
      <t>タカシマ</t>
    </rPh>
    <phoneticPr fontId="6"/>
  </si>
  <si>
    <t>大河原</t>
    <rPh sb="0" eb="3">
      <t>オオガワラ</t>
    </rPh>
    <phoneticPr fontId="6"/>
  </si>
  <si>
    <t xml:space="preserve">兵庫県宍粟市山崎町今宿100-1
</t>
    <phoneticPr fontId="4"/>
  </si>
  <si>
    <t>山崎、波賀、一宮、浜坂、篠山、神戸、姫路</t>
    <rPh sb="0" eb="2">
      <t>ヤマサキ</t>
    </rPh>
    <rPh sb="3" eb="5">
      <t>ハガ</t>
    </rPh>
    <rPh sb="6" eb="8">
      <t>イチノミヤ</t>
    </rPh>
    <rPh sb="9" eb="11">
      <t>ハマサカ</t>
    </rPh>
    <rPh sb="12" eb="14">
      <t>ササヤマ</t>
    </rPh>
    <rPh sb="15" eb="17">
      <t>コウベ</t>
    </rPh>
    <rPh sb="18" eb="20">
      <t>ヒメジ</t>
    </rPh>
    <phoneticPr fontId="6"/>
  </si>
  <si>
    <t>神戸</t>
    <rPh sb="0" eb="2">
      <t>コウベ</t>
    </rPh>
    <phoneticPr fontId="6"/>
  </si>
  <si>
    <t xml:space="preserve">和歌山県田辺市新庄町2345-1
</t>
    <rPh sb="0" eb="4">
      <t>ワカヤマケン</t>
    </rPh>
    <phoneticPr fontId="6"/>
  </si>
  <si>
    <t>西牟婁、龍神、新宮、本宮、高野</t>
    <rPh sb="0" eb="1">
      <t>ニシ</t>
    </rPh>
    <rPh sb="1" eb="2">
      <t>ム</t>
    </rPh>
    <rPh sb="2" eb="3">
      <t>ロウ</t>
    </rPh>
    <rPh sb="4" eb="6">
      <t>リュウジン</t>
    </rPh>
    <rPh sb="7" eb="9">
      <t>シングウ</t>
    </rPh>
    <rPh sb="10" eb="12">
      <t>ホングウ</t>
    </rPh>
    <rPh sb="13" eb="15">
      <t>コウヤ</t>
    </rPh>
    <phoneticPr fontId="6"/>
  </si>
  <si>
    <t>本宮、高野、紀伊田辺(民)</t>
    <rPh sb="0" eb="2">
      <t>ホングウ</t>
    </rPh>
    <rPh sb="3" eb="5">
      <t>コウヤ</t>
    </rPh>
    <phoneticPr fontId="6"/>
  </si>
  <si>
    <t>鳥取、若桜、智頭、 倉吉、関金、根雨</t>
  </si>
  <si>
    <t>大山</t>
    <rPh sb="0" eb="2">
      <t>ダイセン</t>
    </rPh>
    <phoneticPr fontId="6"/>
  </si>
  <si>
    <t>日原</t>
    <rPh sb="0" eb="2">
      <t>ニチハラ</t>
    </rPh>
    <phoneticPr fontId="6"/>
  </si>
  <si>
    <t xml:space="preserve">岡山県津山市小田中228-1
</t>
    <rPh sb="0" eb="3">
      <t>オカヤマケン</t>
    </rPh>
    <phoneticPr fontId="6"/>
  </si>
  <si>
    <t>西城、三次、生桑、新市、三和</t>
    <rPh sb="0" eb="2">
      <t>サイジョウ</t>
    </rPh>
    <rPh sb="3" eb="5">
      <t>ミヨシ</t>
    </rPh>
    <rPh sb="6" eb="8">
      <t>イケクワ</t>
    </rPh>
    <rPh sb="9" eb="11">
      <t>シンイチ</t>
    </rPh>
    <rPh sb="12" eb="14">
      <t>サンワ</t>
    </rPh>
    <phoneticPr fontId="6"/>
  </si>
  <si>
    <t>広島、佐伯、加計、黒瀬、三原、福山、府中</t>
    <rPh sb="0" eb="2">
      <t>ヒロシマ</t>
    </rPh>
    <rPh sb="3" eb="5">
      <t>サエキ</t>
    </rPh>
    <rPh sb="6" eb="8">
      <t>カケ</t>
    </rPh>
    <rPh sb="9" eb="11">
      <t>クロセ</t>
    </rPh>
    <rPh sb="12" eb="14">
      <t>ミハラ</t>
    </rPh>
    <rPh sb="15" eb="17">
      <t>フクヤマ</t>
    </rPh>
    <rPh sb="18" eb="20">
      <t>フチュウ</t>
    </rPh>
    <phoneticPr fontId="6"/>
  </si>
  <si>
    <t>岡山県新見市、箕面</t>
    <rPh sb="0" eb="3">
      <t>オカヤマケン</t>
    </rPh>
    <rPh sb="3" eb="6">
      <t>ニイミシ</t>
    </rPh>
    <phoneticPr fontId="6"/>
  </si>
  <si>
    <t>東山、上賀茂、宮津、箕面</t>
    <rPh sb="0" eb="2">
      <t>ヒガシヤマ</t>
    </rPh>
    <rPh sb="3" eb="6">
      <t>カミガモ</t>
    </rPh>
    <rPh sb="7" eb="9">
      <t>ミヤズ</t>
    </rPh>
    <rPh sb="10" eb="12">
      <t>ミノオ</t>
    </rPh>
    <phoneticPr fontId="6"/>
  </si>
  <si>
    <t>奈良県奈良市赤膚町1143-20</t>
    <rPh sb="0" eb="2">
      <t>ナラ</t>
    </rPh>
    <rPh sb="2" eb="3">
      <t>ケン</t>
    </rPh>
    <phoneticPr fontId="6"/>
  </si>
  <si>
    <t>郡山、十津川、下北山</t>
    <rPh sb="0" eb="2">
      <t>コオリヤマ</t>
    </rPh>
    <rPh sb="3" eb="6">
      <t>トツカワ</t>
    </rPh>
    <rPh sb="7" eb="10">
      <t>シモキタヤマ</t>
    </rPh>
    <phoneticPr fontId="6"/>
  </si>
  <si>
    <t>十津川(民)</t>
    <phoneticPr fontId="4"/>
  </si>
  <si>
    <t>山口県山口市野田35-1</t>
    <rPh sb="0" eb="3">
      <t>ヤマグチケン</t>
    </rPh>
    <phoneticPr fontId="6"/>
  </si>
  <si>
    <t>西山口、徳地、岩国</t>
    <rPh sb="0" eb="3">
      <t>ニシヤマグチ</t>
    </rPh>
    <rPh sb="4" eb="6">
      <t>トクチ</t>
    </rPh>
    <rPh sb="7" eb="9">
      <t>イワクニ</t>
    </rPh>
    <phoneticPr fontId="6"/>
  </si>
  <si>
    <t>１　森林ふれあい推進センター、森林放射性物質汚染対策センター、治山センター及び総合治山事業所は、森林ふれあい推進センター等欄に掲上した。</t>
    <rPh sb="2" eb="4">
      <t>シンリン</t>
    </rPh>
    <rPh sb="8" eb="10">
      <t>スイシン</t>
    </rPh>
    <rPh sb="15" eb="17">
      <t>シンリン</t>
    </rPh>
    <rPh sb="17" eb="19">
      <t>ホウシャ</t>
    </rPh>
    <rPh sb="19" eb="20">
      <t>セイ</t>
    </rPh>
    <rPh sb="20" eb="22">
      <t>ブッシツ</t>
    </rPh>
    <rPh sb="22" eb="24">
      <t>オセン</t>
    </rPh>
    <rPh sb="24" eb="26">
      <t>タイサク</t>
    </rPh>
    <rPh sb="31" eb="33">
      <t>チサン</t>
    </rPh>
    <rPh sb="37" eb="38">
      <t>オヨ</t>
    </rPh>
    <rPh sb="39" eb="41">
      <t>ソウゴウ</t>
    </rPh>
    <rPh sb="41" eb="43">
      <t>チサン</t>
    </rPh>
    <rPh sb="43" eb="46">
      <t>ジギョウショ</t>
    </rPh>
    <rPh sb="48" eb="50">
      <t>シンリン</t>
    </rPh>
    <rPh sb="54" eb="56">
      <t>スイシン</t>
    </rPh>
    <rPh sb="60" eb="61">
      <t>トウ</t>
    </rPh>
    <rPh sb="61" eb="62">
      <t>ラン</t>
    </rPh>
    <phoneticPr fontId="11"/>
  </si>
  <si>
    <t>２　民有林直轄治山事業所（国有林治山と民有林治山を併せて実行している事業所は、民有林直轄治山事業所として扱う）は、内書した。</t>
  </si>
  <si>
    <t>９－２  職員</t>
    <phoneticPr fontId="4"/>
  </si>
  <si>
    <t>単位（人数：人）</t>
    <rPh sb="0" eb="2">
      <t>タンイ</t>
    </rPh>
    <rPh sb="3" eb="5">
      <t>ニンズウ</t>
    </rPh>
    <rPh sb="6" eb="7">
      <t>ニン</t>
    </rPh>
    <phoneticPr fontId="4"/>
  </si>
  <si>
    <t>総 数</t>
  </si>
  <si>
    <t>指定職</t>
    <rPh sb="0" eb="3">
      <t>シテイショク</t>
    </rPh>
    <phoneticPr fontId="4"/>
  </si>
  <si>
    <t>スタッフ職</t>
    <rPh sb="4" eb="5">
      <t>ショク</t>
    </rPh>
    <phoneticPr fontId="4"/>
  </si>
  <si>
    <t>行政職</t>
    <rPh sb="0" eb="3">
      <t>ギョウセイショク</t>
    </rPh>
    <phoneticPr fontId="4"/>
  </si>
  <si>
    <t>休職者</t>
  </si>
  <si>
    <t>組合専従
休職者</t>
    <phoneticPr fontId="4"/>
  </si>
  <si>
    <t>森林技術員</t>
    <rPh sb="0" eb="2">
      <t>シンリン</t>
    </rPh>
    <rPh sb="2" eb="4">
      <t>ギジュツ</t>
    </rPh>
    <rPh sb="4" eb="5">
      <t>イン</t>
    </rPh>
    <phoneticPr fontId="4"/>
  </si>
  <si>
    <t>署総数</t>
  </si>
  <si>
    <t>１　休職者以下は、総数に含まない。</t>
  </si>
  <si>
    <t>２　森林技術員は、再任用を含まない定員外の常勤労務者である。</t>
    <rPh sb="2" eb="4">
      <t>シンリン</t>
    </rPh>
    <rPh sb="4" eb="7">
      <t>ギジュツイン</t>
    </rPh>
    <rPh sb="9" eb="12">
      <t>サイニンヨウ</t>
    </rPh>
    <rPh sb="13" eb="14">
      <t>フク</t>
    </rPh>
    <rPh sb="17" eb="19">
      <t>テイイン</t>
    </rPh>
    <rPh sb="19" eb="20">
      <t>ガイ</t>
    </rPh>
    <rPh sb="21" eb="23">
      <t>ジョウキン</t>
    </rPh>
    <rPh sb="23" eb="25">
      <t>ロウム</t>
    </rPh>
    <rPh sb="25" eb="26">
      <t>シャ</t>
    </rPh>
    <phoneticPr fontId="2"/>
  </si>
  <si>
    <t>帰－１　国庫帰属森林面積</t>
    <rPh sb="4" eb="6">
      <t>コッコ</t>
    </rPh>
    <rPh sb="6" eb="8">
      <t>キゾク</t>
    </rPh>
    <rPh sb="8" eb="10">
      <t>シンリン</t>
    </rPh>
    <rPh sb="10" eb="12">
      <t>メンセキ</t>
    </rPh>
    <phoneticPr fontId="4"/>
  </si>
  <si>
    <t>単位（面積：ｍ2）</t>
    <phoneticPr fontId="4"/>
  </si>
  <si>
    <t>今年度増加分</t>
    <rPh sb="0" eb="3">
      <t>コンネンド</t>
    </rPh>
    <rPh sb="3" eb="5">
      <t>ゾウカ</t>
    </rPh>
    <rPh sb="5" eb="6">
      <t>ブン</t>
    </rPh>
    <phoneticPr fontId="4"/>
  </si>
  <si>
    <t>今年度減少分</t>
    <rPh sb="0" eb="3">
      <t>コンネンド</t>
    </rPh>
    <rPh sb="3" eb="5">
      <t>ゲンショウ</t>
    </rPh>
    <rPh sb="5" eb="6">
      <t>ブン</t>
    </rPh>
    <phoneticPr fontId="4"/>
  </si>
  <si>
    <t>件数</t>
  </si>
  <si>
    <t>１　本表は、国庫帰属森林管理簿により作成した。</t>
  </si>
  <si>
    <t>１  官行造林地契約面積</t>
    <phoneticPr fontId="4"/>
  </si>
  <si>
    <t>所在市町村</t>
  </si>
  <si>
    <t>契　　　　　　　約　　　　　　　面　　　　　　　積</t>
    <rPh sb="0" eb="1">
      <t>チギリ</t>
    </rPh>
    <rPh sb="8" eb="9">
      <t>ヤク</t>
    </rPh>
    <rPh sb="16" eb="17">
      <t>メン</t>
    </rPh>
    <rPh sb="24" eb="25">
      <t>セキ</t>
    </rPh>
    <phoneticPr fontId="4"/>
  </si>
  <si>
    <t>造林地面積</t>
  </si>
  <si>
    <t>市町村有地</t>
    <phoneticPr fontId="4"/>
  </si>
  <si>
    <t>財産区等有地</t>
  </si>
  <si>
    <t>私　有　地</t>
    <phoneticPr fontId="4"/>
  </si>
  <si>
    <t>件数</t>
    <phoneticPr fontId="4"/>
  </si>
  <si>
    <t>１　本表は、官行造林事業実行台帳により作成した。</t>
  </si>
  <si>
    <t>２  官行造林地の林種別面積、材積、成長量</t>
  </si>
  <si>
    <r>
      <t>単位：立木（面積：ha、材積：千m</t>
    </r>
    <r>
      <rPr>
        <vertAlign val="superscript"/>
        <sz val="10"/>
        <rFont val="ＭＳ Ｐゴシック"/>
        <family val="3"/>
        <charset val="128"/>
      </rPr>
      <t>3</t>
    </r>
    <r>
      <rPr>
        <sz val="10"/>
        <rFont val="ＭＳ Ｐゴシック"/>
        <family val="3"/>
        <charset val="128"/>
      </rPr>
      <t>、成長量：千m</t>
    </r>
    <r>
      <rPr>
        <vertAlign val="superscript"/>
        <sz val="10"/>
        <rFont val="ＭＳ Ｐゴシック"/>
        <family val="3"/>
        <charset val="128"/>
      </rPr>
      <t>3</t>
    </r>
    <r>
      <rPr>
        <sz val="10"/>
        <rFont val="ＭＳ Ｐゴシック"/>
        <family val="3"/>
        <charset val="128"/>
      </rPr>
      <t>／年）</t>
    </r>
    <rPh sb="0" eb="2">
      <t>タンイ</t>
    </rPh>
    <rPh sb="3" eb="5">
      <t>タチキ</t>
    </rPh>
    <rPh sb="6" eb="8">
      <t>メンセキ</t>
    </rPh>
    <rPh sb="12" eb="13">
      <t>ザイ</t>
    </rPh>
    <rPh sb="13" eb="14">
      <t>セキ</t>
    </rPh>
    <rPh sb="15" eb="16">
      <t>セン</t>
    </rPh>
    <rPh sb="19" eb="21">
      <t>セイチョウ</t>
    </rPh>
    <rPh sb="21" eb="22">
      <t>リョウ</t>
    </rPh>
    <rPh sb="23" eb="24">
      <t>セン</t>
    </rPh>
    <rPh sb="27" eb="28">
      <t>トシ</t>
    </rPh>
    <phoneticPr fontId="4"/>
  </si>
  <si>
    <t>面　　　　　　　積</t>
    <rPh sb="0" eb="1">
      <t>メン</t>
    </rPh>
    <rPh sb="8" eb="9">
      <t>セキ</t>
    </rPh>
    <phoneticPr fontId="4"/>
  </si>
  <si>
    <t>材　　　　　　　　　　　　　積</t>
    <rPh sb="0" eb="1">
      <t>ザイ</t>
    </rPh>
    <rPh sb="14" eb="15">
      <t>セキ</t>
    </rPh>
    <phoneticPr fontId="4"/>
  </si>
  <si>
    <t>成　　　長　　　量</t>
    <rPh sb="0" eb="1">
      <t>シゲル</t>
    </rPh>
    <rPh sb="4" eb="5">
      <t>チョウ</t>
    </rPh>
    <rPh sb="8" eb="9">
      <t>リョウ</t>
    </rPh>
    <phoneticPr fontId="4"/>
  </si>
  <si>
    <t>面積総数</t>
    <rPh sb="0" eb="2">
      <t>メンセキ</t>
    </rPh>
    <rPh sb="2" eb="4">
      <t>ソウスウ</t>
    </rPh>
    <phoneticPr fontId="4"/>
  </si>
  <si>
    <t>林　　　　地</t>
    <rPh sb="0" eb="1">
      <t>ハヤシ</t>
    </rPh>
    <rPh sb="5" eb="6">
      <t>チ</t>
    </rPh>
    <phoneticPr fontId="4"/>
  </si>
  <si>
    <t>材積総数</t>
    <rPh sb="0" eb="4">
      <t>ザイセキソウスウ</t>
    </rPh>
    <phoneticPr fontId="4"/>
  </si>
  <si>
    <t>林　　　　　　　　地</t>
    <rPh sb="0" eb="1">
      <t>ハヤシ</t>
    </rPh>
    <rPh sb="9" eb="10">
      <t>チ</t>
    </rPh>
    <phoneticPr fontId="4"/>
  </si>
  <si>
    <t xml:space="preserve">  林地以外</t>
  </si>
  <si>
    <t>成長量総数</t>
    <rPh sb="0" eb="5">
      <t>セイチョウリョウソウスウ</t>
    </rPh>
    <phoneticPr fontId="4"/>
  </si>
  <si>
    <t>林地材積総数</t>
    <rPh sb="0" eb="4">
      <t>リンチザイセキ</t>
    </rPh>
    <rPh sb="4" eb="6">
      <t>ソウスウ</t>
    </rPh>
    <phoneticPr fontId="4"/>
  </si>
  <si>
    <t>人工林</t>
    <phoneticPr fontId="4"/>
  </si>
  <si>
    <t>天然林</t>
    <rPh sb="0" eb="2">
      <t>テンネン</t>
    </rPh>
    <phoneticPr fontId="4"/>
  </si>
  <si>
    <t xml:space="preserve">  無立木地</t>
  </si>
  <si>
    <t>林地面積
総数</t>
    <rPh sb="2" eb="4">
      <t>メンセキ</t>
    </rPh>
    <phoneticPr fontId="4"/>
  </si>
  <si>
    <t>林地面積総数_
制限林地（内）</t>
    <rPh sb="0" eb="6">
      <t>リンチメンセキソウスウ</t>
    </rPh>
    <rPh sb="8" eb="12">
      <t>セイゲンリンチ</t>
    </rPh>
    <rPh sb="13" eb="14">
      <t>ウチ</t>
    </rPh>
    <phoneticPr fontId="2"/>
  </si>
  <si>
    <t>針葉樹</t>
  </si>
  <si>
    <t>広葉樹</t>
  </si>
  <si>
    <t>１　本表は、令和７年４月１日現在有効の公有林野等官行造林地施業計画書により作成した。</t>
  </si>
  <si>
    <t>２　制限林地の面積を、林地面積総数の内数で掲上した。</t>
  </si>
  <si>
    <t>３  官行造林樹種別材積</t>
    <phoneticPr fontId="4"/>
  </si>
  <si>
    <t>年次
森林管理署
都道府県</t>
    <rPh sb="7" eb="8">
      <t>ショ</t>
    </rPh>
    <rPh sb="9" eb="13">
      <t>トドウフケン</t>
    </rPh>
    <phoneticPr fontId="4"/>
  </si>
  <si>
    <t>材　積　総　数</t>
    <phoneticPr fontId="4"/>
  </si>
  <si>
    <t>針　　　　　　　　　　　　　葉　　　　　　　　　　　　　樹</t>
    <phoneticPr fontId="4"/>
  </si>
  <si>
    <t>広　　　　　　　　　　葉　　　　　　　　　　樹</t>
    <phoneticPr fontId="4"/>
  </si>
  <si>
    <t>１　本表は、令和７年４月１日現在有効の公有林野等官行造林地施業計画書により作成した。</t>
    <rPh sb="6" eb="8">
      <t>レイワ</t>
    </rPh>
    <phoneticPr fontId="2"/>
  </si>
  <si>
    <t>２　包括樹種は、１－５表に準ずる。</t>
  </si>
  <si>
    <t>４  官行造林地の保安林</t>
  </si>
  <si>
    <t>３　箇所欄は、保安林台帳の口座数を掲上した。</t>
    <rPh sb="4" eb="5">
      <t>ラン</t>
    </rPh>
    <phoneticPr fontId="11"/>
  </si>
  <si>
    <t>１　本表は、官行造林収穫実行総括表により作成した。</t>
  </si>
  <si>
    <t>２　国持分譲渡に係るもの、立木竹及び幼齢木補償料に該当するもの、事業支障木等の伐採であって当年度販売を行わないものは、</t>
    <phoneticPr fontId="4"/>
  </si>
  <si>
    <t>　　伐採方法別のその他（官民計）欄に掲上し、面積欄に面積を、材積の官収分欄に針広別材積を掲上した。（民収分を含む。）また、伐採方法別のその他（官民計）欄の数値は、総数欄に合算しない。</t>
    <phoneticPr fontId="4"/>
  </si>
  <si>
    <t>６　官行造林樹種別伐採量</t>
  </si>
  <si>
    <t>針            葉            樹</t>
    <phoneticPr fontId="4"/>
  </si>
  <si>
    <t>広            葉            樹</t>
    <phoneticPr fontId="4"/>
  </si>
  <si>
    <t>２　国の持分譲渡に係るもの、立木竹及び幼齢木補償料に該当するもの、事業支障木等の伐採であって当年度に販売を行わないものは、含まない。</t>
  </si>
  <si>
    <t>３　包括する樹種は、３ー３表に準ずる。</t>
  </si>
  <si>
    <t>７  官行造林の立木被害</t>
    <rPh sb="3" eb="4">
      <t>カン</t>
    </rPh>
    <rPh sb="4" eb="5">
      <t>コウ</t>
    </rPh>
    <rPh sb="5" eb="7">
      <t>ゾウリン</t>
    </rPh>
    <phoneticPr fontId="4"/>
  </si>
  <si>
    <t>２　被害額は、被害時における被害前の状態での見積価格を、損害額は被害額から残存価格を差し引いたものである。</t>
  </si>
  <si>
    <t>３　数量欄及び被害額欄は全量を掲上した。</t>
  </si>
  <si>
    <t>年次
森林管理署
都道府県</t>
    <rPh sb="9" eb="13">
      <t>トドウフケン</t>
    </rPh>
    <phoneticPr fontId="4"/>
  </si>
  <si>
    <t>年次
森林管理署署
都道府県</t>
    <rPh sb="8" eb="9">
      <t>ショ</t>
    </rPh>
    <rPh sb="10" eb="14">
      <t>トドウフケン</t>
    </rPh>
    <phoneticPr fontId="4"/>
  </si>
  <si>
    <t>年度
森林管理署</t>
    <phoneticPr fontId="4"/>
  </si>
  <si>
    <t>白山</t>
  </si>
  <si>
    <t>越前加賀海岸</t>
  </si>
  <si>
    <t>山中・大日山</t>
  </si>
  <si>
    <t>獅子吼・手取</t>
  </si>
  <si>
    <t>白山一里野</t>
  </si>
  <si>
    <t>奥越高原</t>
  </si>
  <si>
    <t>若狭湾</t>
  </si>
  <si>
    <t>吉野熊野</t>
  </si>
  <si>
    <t>鈴鹿</t>
  </si>
  <si>
    <t>赤目一志峡</t>
  </si>
  <si>
    <t>室生赤目青山</t>
  </si>
  <si>
    <t>香肌峡</t>
  </si>
  <si>
    <t>奥伊勢宮川峡</t>
  </si>
  <si>
    <t>三上田上信楽</t>
  </si>
  <si>
    <t>琵琶湖</t>
  </si>
  <si>
    <t>瀬戸内海</t>
  </si>
  <si>
    <t>氷ノ山後山那岐山</t>
  </si>
  <si>
    <t>多紀連山</t>
  </si>
  <si>
    <t>清水東条湖立杭</t>
  </si>
  <si>
    <t>西播丘陵</t>
  </si>
  <si>
    <t>播磨中部丘陵</t>
  </si>
  <si>
    <t>雪彦峰山</t>
  </si>
  <si>
    <t>音水ちくさ</t>
  </si>
  <si>
    <t>但馬山岳</t>
  </si>
  <si>
    <t>高野龍神</t>
  </si>
  <si>
    <t>大塔山</t>
  </si>
  <si>
    <t>白見山和田川峡</t>
  </si>
  <si>
    <t>山陰海岸</t>
  </si>
  <si>
    <t>三朝東郷湖</t>
  </si>
  <si>
    <t>大山隠岐</t>
  </si>
  <si>
    <t>比婆道後帝釈</t>
  </si>
  <si>
    <t>西因幡</t>
  </si>
  <si>
    <t>奥日野</t>
  </si>
  <si>
    <t>蟠竜湖</t>
  </si>
  <si>
    <t>西中国山地</t>
  </si>
  <si>
    <t>竜頭八重滝</t>
  </si>
  <si>
    <t>吉井川中流</t>
  </si>
  <si>
    <t>吉備清流</t>
  </si>
  <si>
    <t>湯原奥津</t>
  </si>
  <si>
    <t>備作山地</t>
  </si>
  <si>
    <t>高梁川上流</t>
  </si>
  <si>
    <t>山野峡</t>
  </si>
  <si>
    <t>神之瀬峡</t>
  </si>
  <si>
    <t>竹林寺用倉山</t>
  </si>
  <si>
    <t>仏通寺御調八幡宮</t>
  </si>
  <si>
    <t>明治の森箕面</t>
  </si>
  <si>
    <t>大阪府立阪南・岬自然公園</t>
  </si>
  <si>
    <t>丹後天橋立大江山</t>
  </si>
  <si>
    <t>京都丹波高原</t>
  </si>
  <si>
    <t>金剛生駒紀泉</t>
  </si>
  <si>
    <t>大和青垣</t>
  </si>
  <si>
    <t>羅漢山</t>
  </si>
  <si>
    <t>長門峡</t>
  </si>
  <si>
    <t>白山山系緑の回廊</t>
    <phoneticPr fontId="4"/>
  </si>
  <si>
    <t>越美山地緑の回廊</t>
    <phoneticPr fontId="4"/>
  </si>
  <si>
    <t>東中国山地緑の回廊</t>
    <phoneticPr fontId="4"/>
  </si>
  <si>
    <t xml:space="preserve">京都府京都市上京区西洞院通り下長者町下ル
 丁子風呂町102　京都農林水産総合庁舎
</t>
    <rPh sb="0" eb="3">
      <t>キョウトフ</t>
    </rPh>
    <rPh sb="31" eb="35">
      <t>キョウトノウリン</t>
    </rPh>
    <rPh sb="35" eb="37">
      <t>スイサン</t>
    </rPh>
    <rPh sb="37" eb="41">
      <t>ソウゴウチョウシャ</t>
    </rPh>
    <phoneticPr fontId="6"/>
  </si>
  <si>
    <t>大阪府大阪市北区天満橋1丁目8-75</t>
    <rPh sb="0" eb="3">
      <t>オオサカフ</t>
    </rPh>
    <phoneticPr fontId="6"/>
  </si>
  <si>
    <t>広島県広島市中区吉島東3丁目2-51</t>
    <rPh sb="0" eb="3">
      <t>ヒロシマケン</t>
    </rPh>
    <phoneticPr fontId="6"/>
  </si>
  <si>
    <t>広島県三次市十日市中2丁目5-19</t>
    <phoneticPr fontId="6"/>
  </si>
  <si>
    <t>加茂、津山、上斎原、勝山、岡山、金川、
 新見、刑部、新郷、高梁、神代</t>
    <rPh sb="33" eb="34">
      <t>カミ</t>
    </rPh>
    <rPh sb="34" eb="35">
      <t>ダイ</t>
    </rPh>
    <phoneticPr fontId="4"/>
  </si>
  <si>
    <t>横田、木次、大田、 川本、浜田、邑智、
 日原、柿木、六日市</t>
    <rPh sb="0" eb="2">
      <t>ヨコタ</t>
    </rPh>
    <phoneticPr fontId="4"/>
  </si>
  <si>
    <t xml:space="preserve">島根県松江市向島町134番10
 松江地方合同庁舎6階
</t>
    <rPh sb="0" eb="3">
      <t>シマネケン</t>
    </rPh>
    <rPh sb="6" eb="9">
      <t>ムコウジマチョウ</t>
    </rPh>
    <rPh sb="12" eb="13">
      <t>バン</t>
    </rPh>
    <rPh sb="17" eb="25">
      <t>マツエチホウゴウドウチョウシャ</t>
    </rPh>
    <rPh sb="26" eb="27">
      <t>カイ</t>
    </rPh>
    <phoneticPr fontId="6"/>
  </si>
  <si>
    <t>鳥取県鳥取市吉方109
 鳥取第3地方合同庁舎2階</t>
    <rPh sb="0" eb="3">
      <t>トットリケン</t>
    </rPh>
    <rPh sb="6" eb="8">
      <t>ヨシカタ</t>
    </rPh>
    <rPh sb="24" eb="25">
      <t>カイ</t>
    </rPh>
    <phoneticPr fontId="6"/>
  </si>
  <si>
    <t>滋賀県大津市瀬田3丁目40-18</t>
    <rPh sb="0" eb="3">
      <t>シガケン</t>
    </rPh>
    <phoneticPr fontId="6"/>
  </si>
  <si>
    <t>三重県亀山市本町1丁目7-13</t>
    <rPh sb="0" eb="3">
      <t>ミエケン</t>
    </rPh>
    <phoneticPr fontId="6"/>
  </si>
  <si>
    <t>福井県福井市春山1丁目1-54
福井春山合同庁舎8階</t>
    <rPh sb="0" eb="3">
      <t>フクイケン</t>
    </rPh>
    <rPh sb="6" eb="8">
      <t>ハルヤマ</t>
    </rPh>
    <rPh sb="9" eb="11">
      <t>チョウメ</t>
    </rPh>
    <rPh sb="15" eb="23">
      <t>フクイハルヤマゴウドウチョウシャ</t>
    </rPh>
    <phoneticPr fontId="6"/>
  </si>
  <si>
    <t>石川県金沢市朝霧台2丁目21番地</t>
    <rPh sb="0" eb="3">
      <t>イシカワケン</t>
    </rPh>
    <phoneticPr fontId="6"/>
  </si>
  <si>
    <t>5市　11町　1村　(－市　3町　－村)</t>
    <phoneticPr fontId="4"/>
  </si>
  <si>
    <t>5市［1］ 3町　 6村　( 1市　－町　－村)</t>
    <phoneticPr fontId="4"/>
  </si>
  <si>
    <t>3市　1町　 1村　(－市　－町　1村)</t>
    <phoneticPr fontId="4"/>
  </si>
  <si>
    <t>10市　4町　－村　( 2市　1町　－村)</t>
    <phoneticPr fontId="4"/>
  </si>
  <si>
    <t>10市　7町　－村　(－市　1町　－村)</t>
    <phoneticPr fontId="4"/>
  </si>
  <si>
    <t>４市　－町　－村　( －市　－町　－村)</t>
    <phoneticPr fontId="4"/>
  </si>
  <si>
    <t>［奈良市］、御所市、橿原市､(天理市)、五條市、生駒郡：斑鳩町、高市郡：高取町、吉野郡：大淀町、十津川村、天川村、上北山村、川上村、下北山村、野迫川村
5市［1］ 3町　 6村　( 1市　－町　－村)</t>
    <phoneticPr fontId="2"/>
  </si>
  <si>
    <t>京都市、宇治市、綾部市、宮津市、舞鶴市、京丹後市、木津川市、(亀岡市)、(福知山市)、南丹市、綴喜郡：井手町、船井郡：京丹波町、与謝郡：伊根町、（与謝野町）　　　　　　　　　　　        　　                                    　　　　10市　4町　－村　( 2市　1町　－村)</t>
    <phoneticPr fontId="2"/>
  </si>
  <si>
    <t>13市　5町　 1村　( 2市　1町　1村)</t>
    <phoneticPr fontId="4"/>
  </si>
  <si>
    <t>田辺市、和歌山市、新宮市、紀の川市、岩出市、西牟婁郡：すさみ町、日高郡：日高川町、印南町、(みなべ町)、(日高町)、伊都郡：高野町、九度山町、有田郡：有田川町、東牟婁郡：那智勝浦町、北山村、(古座川町)、美浜町　　　　　                                   　                     　　　　　　　　　   5市　11町　1村　(－市　3町　－村)</t>
    <rPh sb="102" eb="105">
      <t>ミハマチョウ</t>
    </rPh>
    <phoneticPr fontId="2"/>
  </si>
  <si>
    <t>亀山市、鈴鹿市、桑名市、四日市市、伊賀市、松阪市、尾鷲市、熊野市、いなべ市、津市、三重郡：菰野町、北牟婁郡：紀北町、度会郡：(大紀町)、南伊勢町、多気郡：大台町、南牟婁郡：御浜町、紀宝町
10市　7町　－村　(－市　1町　－村)</t>
    <phoneticPr fontId="2"/>
  </si>
  <si>
    <t>金沢市、加賀市、小松市、白山市
４市　－町　－村　( －市　－町　－村)</t>
    <phoneticPr fontId="2"/>
  </si>
  <si>
    <t>市町村名</t>
    <rPh sb="0" eb="4">
      <t>シチョウソンメイ</t>
    </rPh>
    <phoneticPr fontId="2"/>
  </si>
  <si>
    <r>
      <t xml:space="preserve">１－３ </t>
    </r>
    <r>
      <rPr>
        <sz val="11"/>
        <rFont val="ＭＳ Ｐゴシック"/>
        <family val="3"/>
        <charset val="128"/>
      </rPr>
      <t xml:space="preserve"> 機能類型別、林種別面積</t>
    </r>
    <phoneticPr fontId="4"/>
  </si>
  <si>
    <r>
      <t>単位（立木：千m</t>
    </r>
    <r>
      <rPr>
        <vertAlign val="superscript"/>
        <sz val="10"/>
        <rFont val="ＭＳ Ｐゴシック"/>
        <family val="3"/>
        <charset val="128"/>
      </rPr>
      <t>3</t>
    </r>
    <r>
      <rPr>
        <sz val="10"/>
        <rFont val="ＭＳ Ｐゴシック"/>
        <family val="3"/>
        <charset val="128"/>
      </rPr>
      <t>／年）</t>
    </r>
    <rPh sb="0" eb="2">
      <t>タンイ</t>
    </rPh>
    <rPh sb="3" eb="4">
      <t>リュウ</t>
    </rPh>
    <rPh sb="4" eb="5">
      <t>ボク</t>
    </rPh>
    <rPh sb="6" eb="7">
      <t>セン</t>
    </rPh>
    <rPh sb="10" eb="11">
      <t>ネン</t>
    </rPh>
    <phoneticPr fontId="4"/>
  </si>
  <si>
    <r>
      <t xml:space="preserve">１－１１ </t>
    </r>
    <r>
      <rPr>
        <sz val="11"/>
        <rFont val="ＭＳ Ｐゴシック"/>
        <family val="3"/>
        <charset val="128"/>
      </rPr>
      <t xml:space="preserve"> 緑の回廊</t>
    </r>
    <phoneticPr fontId="4"/>
  </si>
  <si>
    <r>
      <t xml:space="preserve">５ </t>
    </r>
    <r>
      <rPr>
        <sz val="11"/>
        <rFont val="ＭＳ Ｐゴシック"/>
        <family val="3"/>
        <charset val="128"/>
      </rPr>
      <t xml:space="preserve"> 官行造林伐採面積及び材積</t>
    </r>
    <rPh sb="3" eb="4">
      <t>カン</t>
    </rPh>
    <rPh sb="4" eb="5">
      <t>コウ</t>
    </rPh>
    <rPh sb="5" eb="7">
      <t>ゾウリン</t>
    </rPh>
    <rPh sb="7" eb="9">
      <t>バッサイ</t>
    </rPh>
    <rPh sb="9" eb="11">
      <t>メンセキ</t>
    </rPh>
    <rPh sb="11" eb="12">
      <t>オヨ</t>
    </rPh>
    <rPh sb="13" eb="14">
      <t>ザイ</t>
    </rPh>
    <rPh sb="14" eb="15">
      <t>セキ</t>
    </rPh>
    <phoneticPr fontId="4"/>
  </si>
  <si>
    <t>近畿中国森林管理局</t>
    <rPh sb="0" eb="2">
      <t>キンキ</t>
    </rPh>
    <rPh sb="2" eb="4">
      <t>チュウゴク</t>
    </rPh>
    <rPh sb="4" eb="6">
      <t>シンリン</t>
    </rPh>
    <rPh sb="6" eb="9">
      <t>カンリキョク</t>
    </rPh>
    <phoneticPr fontId="4"/>
  </si>
  <si>
    <t>近畿中国森林管理局事業統計書</t>
    <rPh sb="0" eb="2">
      <t>キンキ</t>
    </rPh>
    <rPh sb="2" eb="4">
      <t>チュウゴク</t>
    </rPh>
    <rPh sb="4" eb="6">
      <t>シンリン</t>
    </rPh>
    <rPh sb="6" eb="9">
      <t>カンリキョク</t>
    </rPh>
    <rPh sb="9" eb="11">
      <t>ジギョウ</t>
    </rPh>
    <rPh sb="11" eb="14">
      <t>トウケイショ</t>
    </rPh>
    <phoneticPr fontId="4"/>
  </si>
  <si>
    <t>　この統計書は、単位に満たないものは「０」、該当のないもの、事実不詳のもの、調査を欠くもの又は省略したものは「-」で表示した。</t>
    <rPh sb="3" eb="6">
      <t>トウケイショ</t>
    </rPh>
    <rPh sb="8" eb="10">
      <t>タンイ</t>
    </rPh>
    <rPh sb="11" eb="12">
      <t>ミ</t>
    </rPh>
    <rPh sb="22" eb="24">
      <t>ガイトウ</t>
    </rPh>
    <rPh sb="30" eb="32">
      <t>ジジツ</t>
    </rPh>
    <rPh sb="32" eb="34">
      <t>フショウ</t>
    </rPh>
    <phoneticPr fontId="4"/>
  </si>
  <si>
    <t>３</t>
    <phoneticPr fontId="4"/>
  </si>
  <si>
    <r>
      <t>　この統計書における単位は、原則として、ha、m</t>
    </r>
    <r>
      <rPr>
        <vertAlign val="superscript"/>
        <sz val="12"/>
        <rFont val="ＭＳ Ｐゴシック"/>
        <family val="3"/>
        <charset val="128"/>
      </rPr>
      <t>3</t>
    </r>
    <r>
      <rPr>
        <sz val="12"/>
        <rFont val="ＭＳ Ｐゴシック"/>
        <family val="3"/>
        <charset val="128"/>
      </rPr>
      <t>、km、千円等に留め、単位未満は四捨五入した。したがって、総数と内訳の集計値が一致しない場合もある。</t>
    </r>
    <rPh sb="3" eb="6">
      <t>トウケイショ</t>
    </rPh>
    <rPh sb="10" eb="12">
      <t>タンイ</t>
    </rPh>
    <rPh sb="14" eb="16">
      <t>ゲンソク</t>
    </rPh>
    <rPh sb="29" eb="31">
      <t>センエン</t>
    </rPh>
    <rPh sb="31" eb="32">
      <t>トウ</t>
    </rPh>
    <rPh sb="33" eb="34">
      <t>ト</t>
    </rPh>
    <phoneticPr fontId="4"/>
  </si>
  <si>
    <t>２</t>
    <phoneticPr fontId="4"/>
  </si>
  <si>
    <t>１</t>
    <phoneticPr fontId="4"/>
  </si>
  <si>
    <t>凡　　　例</t>
    <rPh sb="0" eb="1">
      <t>ボン</t>
    </rPh>
    <rPh sb="4" eb="5">
      <t>レイ</t>
    </rPh>
    <phoneticPr fontId="4"/>
  </si>
  <si>
    <t>７　官行造林の立木被害</t>
    <rPh sb="2" eb="4">
      <t>カンコウ</t>
    </rPh>
    <rPh sb="4" eb="6">
      <t>ゾウリン</t>
    </rPh>
    <rPh sb="7" eb="9">
      <t>リュウボク</t>
    </rPh>
    <rPh sb="9" eb="11">
      <t>ヒガイ</t>
    </rPh>
    <phoneticPr fontId="4"/>
  </si>
  <si>
    <t>６　官行造林樹種別伐採量</t>
    <rPh sb="2" eb="4">
      <t>カンコウ</t>
    </rPh>
    <rPh sb="4" eb="6">
      <t>ゾウリン</t>
    </rPh>
    <rPh sb="6" eb="7">
      <t>ジュ</t>
    </rPh>
    <rPh sb="7" eb="9">
      <t>シュベツ</t>
    </rPh>
    <rPh sb="9" eb="12">
      <t>バッサイリョウ</t>
    </rPh>
    <phoneticPr fontId="4"/>
  </si>
  <si>
    <t>５　官行造林伐採面積及び材積</t>
    <rPh sb="2" eb="4">
      <t>カンコウ</t>
    </rPh>
    <rPh sb="4" eb="6">
      <t>ゾウリン</t>
    </rPh>
    <rPh sb="6" eb="8">
      <t>バッサイ</t>
    </rPh>
    <rPh sb="8" eb="10">
      <t>メンセキ</t>
    </rPh>
    <rPh sb="10" eb="11">
      <t>オヨ</t>
    </rPh>
    <rPh sb="12" eb="14">
      <t>ザイセキ</t>
    </rPh>
    <phoneticPr fontId="4"/>
  </si>
  <si>
    <t>４　官行造林地の保安林</t>
    <rPh sb="2" eb="4">
      <t>カンコウ</t>
    </rPh>
    <rPh sb="4" eb="6">
      <t>ゾウリン</t>
    </rPh>
    <rPh sb="6" eb="7">
      <t>チ</t>
    </rPh>
    <rPh sb="8" eb="11">
      <t>ホアンリン</t>
    </rPh>
    <phoneticPr fontId="4"/>
  </si>
  <si>
    <t>３　官行造林樹種別材積</t>
    <rPh sb="2" eb="4">
      <t>カンコウ</t>
    </rPh>
    <rPh sb="4" eb="6">
      <t>ゾウリン</t>
    </rPh>
    <rPh sb="6" eb="7">
      <t>ジュ</t>
    </rPh>
    <rPh sb="7" eb="9">
      <t>シュベツ</t>
    </rPh>
    <rPh sb="9" eb="11">
      <t>ザイセキ</t>
    </rPh>
    <phoneticPr fontId="4"/>
  </si>
  <si>
    <t>２　官行造林地の材種別面積、材積、成長量</t>
    <rPh sb="2" eb="4">
      <t>カンコウ</t>
    </rPh>
    <rPh sb="4" eb="7">
      <t>ゾウリンチ</t>
    </rPh>
    <rPh sb="8" eb="9">
      <t>ザイ</t>
    </rPh>
    <rPh sb="9" eb="10">
      <t>シュ</t>
    </rPh>
    <rPh sb="10" eb="11">
      <t>ベツ</t>
    </rPh>
    <rPh sb="11" eb="13">
      <t>メンセキ</t>
    </rPh>
    <rPh sb="14" eb="16">
      <t>ザイセキ</t>
    </rPh>
    <rPh sb="17" eb="20">
      <t>セイチョウリョウ</t>
    </rPh>
    <phoneticPr fontId="4"/>
  </si>
  <si>
    <t>１　官行造林地契約面積の推移</t>
    <rPh sb="2" eb="4">
      <t>カンコウ</t>
    </rPh>
    <rPh sb="4" eb="6">
      <t>ゾウリン</t>
    </rPh>
    <rPh sb="6" eb="7">
      <t>チ</t>
    </rPh>
    <rPh sb="7" eb="9">
      <t>ケイヤク</t>
    </rPh>
    <rPh sb="9" eb="11">
      <t>メンセキ</t>
    </rPh>
    <rPh sb="12" eb="14">
      <t>スイイ</t>
    </rPh>
    <phoneticPr fontId="4"/>
  </si>
  <si>
    <t>公有林野等官行造林の部</t>
    <rPh sb="0" eb="5">
      <t>コウユウリンヤトウ</t>
    </rPh>
    <rPh sb="5" eb="7">
      <t>カンコウ</t>
    </rPh>
    <rPh sb="7" eb="9">
      <t>ゾウリン</t>
    </rPh>
    <rPh sb="10" eb="11">
      <t>ブ</t>
    </rPh>
    <phoneticPr fontId="4"/>
  </si>
  <si>
    <t>１　国庫帰属森林面積</t>
    <rPh sb="2" eb="8">
      <t>コッコキゾクシンリン</t>
    </rPh>
    <rPh sb="8" eb="10">
      <t>メンセキ</t>
    </rPh>
    <phoneticPr fontId="4"/>
  </si>
  <si>
    <t>国庫帰属森林の部</t>
    <rPh sb="0" eb="6">
      <t>コッコキゾクシンリン</t>
    </rPh>
    <rPh sb="7" eb="8">
      <t>ブ</t>
    </rPh>
    <phoneticPr fontId="4"/>
  </si>
  <si>
    <t>２　職員</t>
    <rPh sb="2" eb="4">
      <t>ショクイン</t>
    </rPh>
    <phoneticPr fontId="4"/>
  </si>
  <si>
    <t>１　森林管理局位置、森林管理署等</t>
    <rPh sb="2" eb="4">
      <t>シンリン</t>
    </rPh>
    <rPh sb="4" eb="7">
      <t>カンリキョク</t>
    </rPh>
    <rPh sb="7" eb="9">
      <t>イチ</t>
    </rPh>
    <rPh sb="10" eb="12">
      <t>シンリン</t>
    </rPh>
    <rPh sb="12" eb="15">
      <t>カンリショ</t>
    </rPh>
    <rPh sb="15" eb="16">
      <t>トウ</t>
    </rPh>
    <phoneticPr fontId="4"/>
  </si>
  <si>
    <t>９　組織及び人員</t>
    <rPh sb="2" eb="4">
      <t>ソシキ</t>
    </rPh>
    <rPh sb="4" eb="5">
      <t>オヨ</t>
    </rPh>
    <rPh sb="6" eb="8">
      <t>ジンイン</t>
    </rPh>
    <phoneticPr fontId="4"/>
  </si>
  <si>
    <t>１　国有林野の立木被害</t>
    <rPh sb="2" eb="6">
      <t>コクユウリンヤ</t>
    </rPh>
    <rPh sb="7" eb="9">
      <t>リュウボク</t>
    </rPh>
    <rPh sb="9" eb="11">
      <t>ヒガイ</t>
    </rPh>
    <phoneticPr fontId="4"/>
  </si>
  <si>
    <t>８　被害</t>
    <rPh sb="2" eb="4">
      <t>ヒガイ</t>
    </rPh>
    <phoneticPr fontId="4"/>
  </si>
  <si>
    <t>２　林道事業</t>
    <rPh sb="2" eb="4">
      <t>リンドウ</t>
    </rPh>
    <rPh sb="4" eb="6">
      <t>ジギョウ</t>
    </rPh>
    <phoneticPr fontId="4"/>
  </si>
  <si>
    <t>１　林道及び貯木場の現況</t>
    <rPh sb="2" eb="4">
      <t>リンドウ</t>
    </rPh>
    <rPh sb="4" eb="5">
      <t>オヨ</t>
    </rPh>
    <rPh sb="6" eb="9">
      <t>チョボクジョウ</t>
    </rPh>
    <rPh sb="10" eb="12">
      <t>ゲンキョウ</t>
    </rPh>
    <phoneticPr fontId="4"/>
  </si>
  <si>
    <t>７　林道及び貯木場</t>
    <rPh sb="2" eb="4">
      <t>リンドウ</t>
    </rPh>
    <rPh sb="4" eb="5">
      <t>オヨ</t>
    </rPh>
    <rPh sb="6" eb="9">
      <t>チョボクジョウ</t>
    </rPh>
    <phoneticPr fontId="4"/>
  </si>
  <si>
    <t>２　民有林直轄治山事業</t>
    <rPh sb="2" eb="5">
      <t>ミンユウリン</t>
    </rPh>
    <rPh sb="5" eb="7">
      <t>チョッカツ</t>
    </rPh>
    <rPh sb="7" eb="9">
      <t>チサン</t>
    </rPh>
    <rPh sb="9" eb="11">
      <t>ジギョウ</t>
    </rPh>
    <phoneticPr fontId="4"/>
  </si>
  <si>
    <t>１　国有林治山事業</t>
    <rPh sb="2" eb="5">
      <t>コクユウリン</t>
    </rPh>
    <rPh sb="5" eb="7">
      <t>チサン</t>
    </rPh>
    <rPh sb="7" eb="9">
      <t>ジギョウ</t>
    </rPh>
    <phoneticPr fontId="4"/>
  </si>
  <si>
    <t>６　治山</t>
    <rPh sb="2" eb="4">
      <t>チサン</t>
    </rPh>
    <phoneticPr fontId="4"/>
  </si>
  <si>
    <t>２　樹種別新植面積及び数量</t>
    <rPh sb="2" eb="3">
      <t>ジュ</t>
    </rPh>
    <rPh sb="3" eb="5">
      <t>シュベツ</t>
    </rPh>
    <rPh sb="5" eb="7">
      <t>シンショク</t>
    </rPh>
    <rPh sb="7" eb="9">
      <t>メンセキ</t>
    </rPh>
    <rPh sb="9" eb="10">
      <t>オヨ</t>
    </rPh>
    <rPh sb="11" eb="13">
      <t>スウリョウ</t>
    </rPh>
    <phoneticPr fontId="4"/>
  </si>
  <si>
    <t>１　国有林造林事業</t>
    <rPh sb="2" eb="5">
      <t>コクユウリン</t>
    </rPh>
    <rPh sb="5" eb="7">
      <t>ゾウリン</t>
    </rPh>
    <rPh sb="7" eb="9">
      <t>ジギョウ</t>
    </rPh>
    <phoneticPr fontId="4"/>
  </si>
  <si>
    <t>５　造林</t>
    <rPh sb="2" eb="4">
      <t>ゾウリン</t>
    </rPh>
    <phoneticPr fontId="4"/>
  </si>
  <si>
    <t>２　素材の受払</t>
    <rPh sb="2" eb="4">
      <t>ソザイ</t>
    </rPh>
    <rPh sb="5" eb="7">
      <t>ウケハラ</t>
    </rPh>
    <phoneticPr fontId="4"/>
  </si>
  <si>
    <t>１　素材の生産及び販売</t>
    <rPh sb="2" eb="4">
      <t>ソザイ</t>
    </rPh>
    <rPh sb="5" eb="7">
      <t>セイサン</t>
    </rPh>
    <rPh sb="7" eb="8">
      <t>オヨ</t>
    </rPh>
    <rPh sb="9" eb="11">
      <t>ハンバイ</t>
    </rPh>
    <phoneticPr fontId="4"/>
  </si>
  <si>
    <t>４　販売及び製品生産</t>
    <rPh sb="2" eb="4">
      <t>ハンバイ</t>
    </rPh>
    <rPh sb="4" eb="5">
      <t>オヨ</t>
    </rPh>
    <rPh sb="6" eb="8">
      <t>セイヒン</t>
    </rPh>
    <rPh sb="8" eb="10">
      <t>セイサン</t>
    </rPh>
    <phoneticPr fontId="4"/>
  </si>
  <si>
    <t>３　樹種別伐採量</t>
    <rPh sb="2" eb="3">
      <t>ジュ</t>
    </rPh>
    <rPh sb="3" eb="5">
      <t>シュベツ</t>
    </rPh>
    <rPh sb="5" eb="8">
      <t>バッサイリョウ</t>
    </rPh>
    <phoneticPr fontId="4"/>
  </si>
  <si>
    <t>２　立製内別、伐採面積及び材積</t>
    <rPh sb="2" eb="3">
      <t>タ</t>
    </rPh>
    <rPh sb="3" eb="4">
      <t>セイ</t>
    </rPh>
    <rPh sb="4" eb="5">
      <t>ナイ</t>
    </rPh>
    <rPh sb="5" eb="6">
      <t>ベツ</t>
    </rPh>
    <rPh sb="7" eb="9">
      <t>バッサイ</t>
    </rPh>
    <rPh sb="9" eb="11">
      <t>メンセキ</t>
    </rPh>
    <rPh sb="11" eb="12">
      <t>オヨ</t>
    </rPh>
    <rPh sb="13" eb="14">
      <t>ザイ</t>
    </rPh>
    <rPh sb="14" eb="15">
      <t>セキ</t>
    </rPh>
    <phoneticPr fontId="4"/>
  </si>
  <si>
    <t>１　伐採方法別、伐採面積及び材積</t>
    <rPh sb="2" eb="4">
      <t>バッサイ</t>
    </rPh>
    <rPh sb="4" eb="6">
      <t>ホウホウ</t>
    </rPh>
    <rPh sb="6" eb="7">
      <t>ベツ</t>
    </rPh>
    <rPh sb="8" eb="10">
      <t>バッサイ</t>
    </rPh>
    <rPh sb="10" eb="12">
      <t>メンセキ</t>
    </rPh>
    <rPh sb="12" eb="13">
      <t>オヨ</t>
    </rPh>
    <rPh sb="14" eb="16">
      <t>ザイセキ</t>
    </rPh>
    <phoneticPr fontId="4"/>
  </si>
  <si>
    <t>３　収穫</t>
    <rPh sb="2" eb="4">
      <t>シュウカク</t>
    </rPh>
    <phoneticPr fontId="4"/>
  </si>
  <si>
    <t>５　市町村交付金</t>
    <rPh sb="2" eb="5">
      <t>シチョウソン</t>
    </rPh>
    <rPh sb="5" eb="8">
      <t>コウフキン</t>
    </rPh>
    <phoneticPr fontId="4"/>
  </si>
  <si>
    <t>４　国有林野貸付使用地</t>
    <rPh sb="2" eb="6">
      <t>コクユウリンヤ</t>
    </rPh>
    <rPh sb="6" eb="8">
      <t>カシツケ</t>
    </rPh>
    <rPh sb="8" eb="10">
      <t>シヨウ</t>
    </rPh>
    <rPh sb="10" eb="11">
      <t>チ</t>
    </rPh>
    <phoneticPr fontId="4"/>
  </si>
  <si>
    <t>３　共用林野</t>
    <rPh sb="2" eb="4">
      <t>キョウヨウ</t>
    </rPh>
    <rPh sb="4" eb="6">
      <t>リンヤ</t>
    </rPh>
    <phoneticPr fontId="4"/>
  </si>
  <si>
    <t>２　分収造林</t>
    <rPh sb="2" eb="4">
      <t>ブンシュウ</t>
    </rPh>
    <rPh sb="4" eb="6">
      <t>ゾウリン</t>
    </rPh>
    <phoneticPr fontId="4"/>
  </si>
  <si>
    <t>１　国有林野の地元利用</t>
    <rPh sb="2" eb="6">
      <t>コクユウリンヤ</t>
    </rPh>
    <rPh sb="7" eb="9">
      <t>ジモト</t>
    </rPh>
    <rPh sb="9" eb="11">
      <t>リヨウ</t>
    </rPh>
    <phoneticPr fontId="4"/>
  </si>
  <si>
    <t>２　地域振興</t>
    <rPh sb="2" eb="4">
      <t>チイキ</t>
    </rPh>
    <rPh sb="4" eb="6">
      <t>シンコウ</t>
    </rPh>
    <phoneticPr fontId="4"/>
  </si>
  <si>
    <t>12　レクリエーションの森</t>
    <rPh sb="12" eb="13">
      <t>モリ</t>
    </rPh>
    <phoneticPr fontId="4"/>
  </si>
  <si>
    <t>11  緑の回廊</t>
    <rPh sb="4" eb="5">
      <t>ミドリ</t>
    </rPh>
    <rPh sb="6" eb="8">
      <t>カイロウ</t>
    </rPh>
    <phoneticPr fontId="4"/>
  </si>
  <si>
    <t>10　保護林</t>
    <rPh sb="3" eb="6">
      <t>ホゴリン</t>
    </rPh>
    <phoneticPr fontId="4"/>
  </si>
  <si>
    <t>９　自然公園</t>
    <rPh sb="2" eb="4">
      <t>シゼン</t>
    </rPh>
    <rPh sb="4" eb="6">
      <t>コウエン</t>
    </rPh>
    <phoneticPr fontId="4"/>
  </si>
  <si>
    <t>８　保安林</t>
    <rPh sb="2" eb="5">
      <t>ホアンリン</t>
    </rPh>
    <phoneticPr fontId="4"/>
  </si>
  <si>
    <t>７　法指定地域</t>
    <rPh sb="2" eb="3">
      <t>ホウ</t>
    </rPh>
    <rPh sb="3" eb="5">
      <t>シテイ</t>
    </rPh>
    <rPh sb="5" eb="7">
      <t>チイキ</t>
    </rPh>
    <phoneticPr fontId="4"/>
  </si>
  <si>
    <t>６　林種別、針広別成長量</t>
    <rPh sb="2" eb="4">
      <t>リンシュ</t>
    </rPh>
    <rPh sb="4" eb="5">
      <t>ベツ</t>
    </rPh>
    <rPh sb="6" eb="8">
      <t>シンコウ</t>
    </rPh>
    <rPh sb="8" eb="9">
      <t>ベツ</t>
    </rPh>
    <rPh sb="9" eb="12">
      <t>セイチョウリョウ</t>
    </rPh>
    <phoneticPr fontId="4"/>
  </si>
  <si>
    <t>５　樹種別材積</t>
    <rPh sb="2" eb="3">
      <t>ジュ</t>
    </rPh>
    <rPh sb="3" eb="5">
      <t>シュベツ</t>
    </rPh>
    <rPh sb="5" eb="7">
      <t>ザイセキ</t>
    </rPh>
    <phoneticPr fontId="4"/>
  </si>
  <si>
    <t>４　林種別、針広別材積</t>
    <rPh sb="2" eb="4">
      <t>リンシュ</t>
    </rPh>
    <rPh sb="4" eb="5">
      <t>ベツ</t>
    </rPh>
    <rPh sb="6" eb="8">
      <t>シンコウ</t>
    </rPh>
    <rPh sb="8" eb="9">
      <t>ベツ</t>
    </rPh>
    <rPh sb="9" eb="11">
      <t>ザイセキ</t>
    </rPh>
    <phoneticPr fontId="4"/>
  </si>
  <si>
    <t>３　機能類型別、林種別面積</t>
    <rPh sb="2" eb="4">
      <t>キノウ</t>
    </rPh>
    <rPh sb="4" eb="6">
      <t>ルイケイ</t>
    </rPh>
    <rPh sb="6" eb="7">
      <t>ベツ</t>
    </rPh>
    <rPh sb="7" eb="8">
      <t>ルイベツ</t>
    </rPh>
    <rPh sb="8" eb="9">
      <t>リン</t>
    </rPh>
    <rPh sb="9" eb="10">
      <t>シュ</t>
    </rPh>
    <rPh sb="10" eb="11">
      <t>ベツ</t>
    </rPh>
    <rPh sb="11" eb="13">
      <t>メンセキ</t>
    </rPh>
    <phoneticPr fontId="4"/>
  </si>
  <si>
    <t>２  国有林野種目別、要存置、不要存置別面積</t>
    <rPh sb="3" eb="7">
      <t>コクユウリンヤ</t>
    </rPh>
    <rPh sb="7" eb="10">
      <t>シュモクベツ</t>
    </rPh>
    <rPh sb="11" eb="12">
      <t>ヨウ</t>
    </rPh>
    <rPh sb="12" eb="14">
      <t>ゾンチ</t>
    </rPh>
    <rPh sb="15" eb="17">
      <t>フヨウ</t>
    </rPh>
    <rPh sb="17" eb="19">
      <t>ゾンチ</t>
    </rPh>
    <rPh sb="19" eb="20">
      <t>ベツ</t>
    </rPh>
    <rPh sb="20" eb="22">
      <t>メンセキ</t>
    </rPh>
    <phoneticPr fontId="4"/>
  </si>
  <si>
    <t>１　管理区域及び面積</t>
    <rPh sb="2" eb="4">
      <t>カンリ</t>
    </rPh>
    <rPh sb="4" eb="6">
      <t>クイキ</t>
    </rPh>
    <rPh sb="6" eb="7">
      <t>オヨ</t>
    </rPh>
    <rPh sb="8" eb="10">
      <t>メンセキ</t>
    </rPh>
    <phoneticPr fontId="4"/>
  </si>
  <si>
    <t>１　国有林野の現況等</t>
    <rPh sb="2" eb="6">
      <t>コクユウリンヤ</t>
    </rPh>
    <rPh sb="7" eb="9">
      <t>ゲンキョウ</t>
    </rPh>
    <rPh sb="9" eb="10">
      <t>トウ</t>
    </rPh>
    <phoneticPr fontId="4"/>
  </si>
  <si>
    <t>令和６年　近畿中国森林管理局事業統計書（令和５年度）</t>
    <phoneticPr fontId="4"/>
  </si>
  <si>
    <t xml:space="preserve">
１　国有林野の現況等</t>
    <rPh sb="7" eb="11">
      <t>コクユウリンヤ</t>
    </rPh>
    <rPh sb="12" eb="15">
      <t>ゲンキョウトウ</t>
    </rPh>
    <phoneticPr fontId="4"/>
  </si>
  <si>
    <t xml:space="preserve">
２　地域振興</t>
    <rPh sb="7" eb="9">
      <t>チイキ</t>
    </rPh>
    <rPh sb="9" eb="11">
      <t>シンコウ</t>
    </rPh>
    <phoneticPr fontId="4"/>
  </si>
  <si>
    <t xml:space="preserve">
３　収穫</t>
    <rPh sb="7" eb="9">
      <t>シュウカク</t>
    </rPh>
    <phoneticPr fontId="4"/>
  </si>
  <si>
    <t xml:space="preserve">
４　販売及び製品生産</t>
    <rPh sb="7" eb="9">
      <t>ハンバイ</t>
    </rPh>
    <rPh sb="9" eb="10">
      <t>オヨ</t>
    </rPh>
    <rPh sb="11" eb="13">
      <t>セイヒン</t>
    </rPh>
    <rPh sb="13" eb="15">
      <t>セイサン</t>
    </rPh>
    <phoneticPr fontId="4"/>
  </si>
  <si>
    <t xml:space="preserve">
５　造林</t>
    <rPh sb="7" eb="9">
      <t>ゾウリン</t>
    </rPh>
    <phoneticPr fontId="4"/>
  </si>
  <si>
    <t xml:space="preserve">
６　治山</t>
    <rPh sb="7" eb="9">
      <t>チサン</t>
    </rPh>
    <phoneticPr fontId="4"/>
  </si>
  <si>
    <t xml:space="preserve">
７　林道及び貯木場</t>
    <rPh sb="7" eb="9">
      <t>リンドウ</t>
    </rPh>
    <rPh sb="9" eb="10">
      <t>オヨ</t>
    </rPh>
    <rPh sb="11" eb="12">
      <t>チョ</t>
    </rPh>
    <rPh sb="12" eb="13">
      <t>ボク</t>
    </rPh>
    <rPh sb="13" eb="14">
      <t>ジョウ</t>
    </rPh>
    <phoneticPr fontId="4"/>
  </si>
  <si>
    <t xml:space="preserve">
８　被害</t>
    <rPh sb="7" eb="9">
      <t>ヒガイ</t>
    </rPh>
    <phoneticPr fontId="4"/>
  </si>
  <si>
    <t xml:space="preserve">
９　組織及び人員</t>
    <rPh sb="7" eb="9">
      <t>ソシキ</t>
    </rPh>
    <rPh sb="9" eb="10">
      <t>オヨ</t>
    </rPh>
    <rPh sb="11" eb="13">
      <t>ジンイン</t>
    </rPh>
    <phoneticPr fontId="4"/>
  </si>
  <si>
    <t xml:space="preserve">
国庫帰属森林の部</t>
    <rPh sb="5" eb="11">
      <t>コッコキゾクシンリン</t>
    </rPh>
    <rPh sb="12" eb="13">
      <t>ブ</t>
    </rPh>
    <phoneticPr fontId="4"/>
  </si>
  <si>
    <t xml:space="preserve">
公有林野等官行造林の部</t>
    <rPh sb="5" eb="7">
      <t>コウユウ</t>
    </rPh>
    <rPh sb="7" eb="9">
      <t>リンヤ</t>
    </rPh>
    <rPh sb="9" eb="10">
      <t>トウ</t>
    </rPh>
    <rPh sb="10" eb="11">
      <t>カン</t>
    </rPh>
    <rPh sb="11" eb="12">
      <t>コウ</t>
    </rPh>
    <rPh sb="12" eb="14">
      <t>ゾウリン</t>
    </rPh>
    <rPh sb="15" eb="16">
      <t>ブ</t>
    </rPh>
    <phoneticPr fontId="4"/>
  </si>
  <si>
    <t>　この統計書は、特に示すもののほかは管理及び現況を令和7年4月1日現在とし、1年間の事業量を示すものは、令和6年度の事実を収録した。</t>
    <rPh sb="3" eb="6">
      <t>トウケイショ</t>
    </rPh>
    <rPh sb="8" eb="9">
      <t>トク</t>
    </rPh>
    <rPh sb="10" eb="11">
      <t>シメ</t>
    </rPh>
    <rPh sb="18" eb="20">
      <t>カンリ</t>
    </rPh>
    <rPh sb="20" eb="21">
      <t>オヨ</t>
    </rPh>
    <rPh sb="22" eb="24">
      <t>ゲンキョウ</t>
    </rPh>
    <rPh sb="25" eb="27">
      <t>レイワ</t>
    </rPh>
    <rPh sb="28" eb="29">
      <t>ネン</t>
    </rPh>
    <rPh sb="30" eb="31">
      <t>ガツ</t>
    </rPh>
    <rPh sb="32" eb="33">
      <t>ニチ</t>
    </rPh>
    <rPh sb="33" eb="35">
      <t>ゲンザイ</t>
    </rPh>
    <rPh sb="52" eb="54">
      <t>レイワ</t>
    </rPh>
    <rPh sb="55" eb="57">
      <t>ネンド</t>
    </rPh>
    <phoneticPr fontId="4"/>
  </si>
  <si>
    <t>令和７年</t>
    <rPh sb="0" eb="2">
      <t>レイワ</t>
    </rPh>
    <rPh sb="3" eb="4">
      <t>ネン</t>
    </rPh>
    <phoneticPr fontId="4"/>
  </si>
  <si>
    <t>（令和６年度）</t>
    <rPh sb="1" eb="3">
      <t>レイワ</t>
    </rPh>
    <rPh sb="4" eb="6">
      <t>ネンド</t>
    </rPh>
    <phoneticPr fontId="4"/>
  </si>
  <si>
    <t>令和８年３月</t>
    <rPh sb="3" eb="4">
      <t>ネン</t>
    </rPh>
    <rPh sb="5" eb="6">
      <t>ツキ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</si>
</sst>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76" formatCode="_(* #,##0_);_(* \(#,##0\);_(* &quot;-&quot;_);_(@_)"/>
    <numFmt numFmtId="177" formatCode="_(* #,##0.00_);_(* \(#,##0.00\);_(* &quot;-&quot;??_);_(@_)"/>
    <numFmt numFmtId="178" formatCode="\(#,##0\)"/>
    <numFmt numFmtId="179" formatCode="#,##0_ "/>
    <numFmt numFmtId="180" formatCode="_ * \(#,##0\)_ ;_ * \-\(#,##0\)_ ;_ * &quot;&quot;_ ;_ @_ "/>
    <numFmt numFmtId="181" formatCode="_ * #,##0,_ ;_ * \-#,##0,_ ;_ * &quot;-&quot;_ ;_ @_ "/>
    <numFmt numFmtId="182" formatCode="_ * \(\(#,##0.00\)\)_ ;_ * \(\(\-#,##0.00\)\)_ ;_ * &quot;-&quot;??_ ;_ @_ "/>
    <numFmt numFmtId="183" formatCode="_ * #,##0_ ;_ * \-#,##0_ ;_ * &quot;&quot;_ ;_ @_ "/>
    <numFmt numFmtId="184" formatCode="_ * #,##0.00_ ;_ * \-#,##0.00_ ;_ * &quot;&quot;??_ ;_ @_ "/>
    <numFmt numFmtId="185" formatCode="_ * \(\(#,##0\)\)_ ;_ * \(\(\-#,##0\)\)_ ;_ * &quot;&quot;_ ;_ @_ "/>
    <numFmt numFmtId="186" formatCode="[$-411]ggge&quot;年度&quot;"/>
    <numFmt numFmtId="187" formatCode="_(* #,##0_);_(* #,##0\);_(* &quot;-&quot;_);_(@_)"/>
    <numFmt numFmtId="188" formatCode="[$]ggge&quot;年&quot;m&quot;月&quot;d&quot;日&quot;;@" x16r2:formatCode16="[$-ja-JP-x-gannen]ggge&quot;年&quot;m&quot;月&quot;d&quot;日&quot;;@"/>
    <numFmt numFmtId="189" formatCode="_(* #,##0_);_(* \-#,##0_);_(* &quot;-&quot;_);_(@_)"/>
  </numFmts>
  <fonts count="24"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b/>
      <sz val="11"/>
      <name val="ＭＳ Ｐゴシック"/>
      <family val="3"/>
      <charset val="128"/>
    </font>
    <font>
      <sz val="10"/>
      <name val="ＭＳ Ｐゴシック"/>
      <family val="3"/>
      <charset val="128"/>
    </font>
    <font>
      <b/>
      <sz val="10"/>
      <name val="ＭＳ Ｐゴシック"/>
      <family val="3"/>
      <charset val="128"/>
    </font>
    <font>
      <vertAlign val="superscript"/>
      <sz val="10"/>
      <name val="ＭＳ Ｐゴシック"/>
      <family val="3"/>
      <charset val="128"/>
    </font>
    <font>
      <sz val="10"/>
      <color indexed="8"/>
      <name val="ＭＳ Ｐゴシック"/>
      <family val="3"/>
      <charset val="128"/>
    </font>
    <font>
      <b/>
      <sz val="11"/>
      <color rgb="FF3F3F3F"/>
      <name val="ＭＳ Ｐゴシック"/>
      <family val="2"/>
      <charset val="128"/>
      <scheme val="minor"/>
    </font>
    <font>
      <sz val="9"/>
      <color theme="1"/>
      <name val="ＭＳ Ｐゴシック"/>
      <family val="3"/>
      <charset val="128"/>
    </font>
    <font>
      <sz val="11"/>
      <color theme="1"/>
      <name val="ＭＳ Ｐゴシック"/>
      <family val="3"/>
      <charset val="128"/>
    </font>
    <font>
      <sz val="11"/>
      <color rgb="FF3F3F76"/>
      <name val="ＭＳ Ｐゴシック"/>
      <family val="2"/>
      <charset val="128"/>
      <scheme val="minor"/>
    </font>
    <font>
      <sz val="9"/>
      <name val="ＭＳ Ｐ明朝"/>
      <family val="1"/>
      <charset val="128"/>
    </font>
    <font>
      <sz val="10"/>
      <name val="Meiryo UI"/>
      <family val="3"/>
      <charset val="128"/>
    </font>
    <font>
      <sz val="22"/>
      <name val="ＭＳ Ｐゴシック"/>
      <family val="3"/>
      <charset val="128"/>
    </font>
    <font>
      <sz val="24"/>
      <name val="ＭＳ Ｐゴシック"/>
      <family val="3"/>
      <charset val="128"/>
    </font>
    <font>
      <sz val="26"/>
      <name val="ＭＳ Ｐゴシック"/>
      <family val="3"/>
      <charset val="128"/>
    </font>
    <font>
      <sz val="12"/>
      <name val="ＭＳ Ｐゴシック"/>
      <family val="3"/>
      <charset val="128"/>
    </font>
    <font>
      <vertAlign val="superscript"/>
      <sz val="12"/>
      <name val="ＭＳ Ｐゴシック"/>
      <family val="3"/>
      <charset val="128"/>
    </font>
    <font>
      <sz val="14"/>
      <name val="ＭＳ Ｐゴシック"/>
      <family val="3"/>
      <charset val="128"/>
    </font>
    <font>
      <b/>
      <sz val="28"/>
      <name val="ＭＳ Ｐゴシック"/>
      <family val="3"/>
      <charset val="128"/>
    </font>
  </fonts>
  <fills count="2">
    <fill>
      <patternFill patternType="none"/>
    </fill>
    <fill>
      <patternFill patternType="gray125"/>
    </fill>
  </fills>
  <borders count="270">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double">
        <color rgb="FF000000"/>
      </bottom>
      <diagonal/>
    </border>
    <border>
      <left/>
      <right style="thin">
        <color rgb="FF000000"/>
      </right>
      <top style="thin">
        <color rgb="FF000000"/>
      </top>
      <bottom style="double">
        <color rgb="FF000000"/>
      </bottom>
      <diagonal/>
    </border>
    <border>
      <left/>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thin">
        <color rgb="FF000000"/>
      </right>
      <top/>
      <bottom style="double">
        <color rgb="FF000000"/>
      </bottom>
      <diagonal/>
    </border>
    <border>
      <left style="thin">
        <color rgb="FF000000"/>
      </left>
      <right/>
      <top style="double">
        <color rgb="FF000000"/>
      </top>
      <bottom style="dashed">
        <color rgb="FF000000"/>
      </bottom>
      <diagonal/>
    </border>
    <border>
      <left style="thin">
        <color rgb="FF000000"/>
      </left>
      <right style="thin">
        <color rgb="FF000000"/>
      </right>
      <top style="double">
        <color rgb="FF000000"/>
      </top>
      <bottom style="dashed">
        <color rgb="FF000000"/>
      </bottom>
      <diagonal/>
    </border>
    <border>
      <left/>
      <right/>
      <top/>
      <bottom style="dashed">
        <color rgb="FF000000"/>
      </bottom>
      <diagonal/>
    </border>
    <border>
      <left style="thin">
        <color rgb="FF000000"/>
      </left>
      <right style="thin">
        <color rgb="FF000000"/>
      </right>
      <top/>
      <bottom style="dashed">
        <color rgb="FF000000"/>
      </bottom>
      <diagonal/>
    </border>
    <border>
      <left style="thin">
        <color rgb="FF000000"/>
      </left>
      <right/>
      <top style="dashed">
        <color rgb="FF000000"/>
      </top>
      <bottom style="dashed">
        <color rgb="FF000000"/>
      </bottom>
      <diagonal/>
    </border>
    <border>
      <left style="thin">
        <color rgb="FF000000"/>
      </left>
      <right style="thin">
        <color rgb="FF000000"/>
      </right>
      <top style="dashed">
        <color rgb="FF000000"/>
      </top>
      <bottom style="dashed">
        <color rgb="FF000000"/>
      </bottom>
      <diagonal/>
    </border>
    <border>
      <left/>
      <right style="thin">
        <color rgb="FF000000"/>
      </right>
      <top style="dashed">
        <color rgb="FF000000"/>
      </top>
      <bottom style="dashed">
        <color rgb="FF000000"/>
      </bottom>
      <diagonal/>
    </border>
    <border>
      <left style="thin">
        <color rgb="FF000000"/>
      </left>
      <right style="thin">
        <color rgb="FF000000"/>
      </right>
      <top style="dashed">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dashed">
        <color rgb="FF000000"/>
      </bottom>
      <diagonal/>
    </border>
    <border>
      <left/>
      <right style="thin">
        <color rgb="FF000000"/>
      </right>
      <top/>
      <bottom style="dashed">
        <color rgb="FF000000"/>
      </bottom>
      <diagonal/>
    </border>
    <border>
      <left/>
      <right/>
      <top/>
      <bottom style="thin">
        <color rgb="FF000000"/>
      </bottom>
      <diagonal/>
    </border>
    <border>
      <left style="thin">
        <color rgb="FF000000"/>
      </left>
      <right/>
      <top style="dashed">
        <color rgb="FF000000"/>
      </top>
      <bottom/>
      <diagonal/>
    </border>
    <border>
      <left style="thin">
        <color rgb="FF000000"/>
      </left>
      <right/>
      <top/>
      <bottom style="dashed">
        <color rgb="FF000000"/>
      </bottom>
      <diagonal/>
    </border>
    <border>
      <left style="thin">
        <color rgb="FF000000"/>
      </left>
      <right style="thin">
        <color rgb="FF000000"/>
      </right>
      <top style="dashed">
        <color rgb="FF000000"/>
      </top>
      <bottom style="thin">
        <color rgb="FF000000"/>
      </bottom>
      <diagonal/>
    </border>
    <border>
      <left/>
      <right/>
      <top style="thin">
        <color rgb="FF000000"/>
      </top>
      <bottom/>
      <diagonal/>
    </border>
    <border>
      <left style="thin">
        <color rgb="FF000000"/>
      </left>
      <right/>
      <top style="dashed">
        <color rgb="FF000000"/>
      </top>
      <bottom style="double">
        <color rgb="FF000000"/>
      </bottom>
      <diagonal/>
    </border>
    <border>
      <left/>
      <right style="thin">
        <color rgb="FF000000"/>
      </right>
      <top style="dashed">
        <color rgb="FF000000"/>
      </top>
      <bottom style="double">
        <color rgb="FF000000"/>
      </bottom>
      <diagonal/>
    </border>
    <border>
      <left style="thin">
        <color rgb="FF000000"/>
      </left>
      <right style="thin">
        <color rgb="FF000000"/>
      </right>
      <top style="dashed">
        <color rgb="FF000000"/>
      </top>
      <bottom style="double">
        <color rgb="FF000000"/>
      </bottom>
      <diagonal/>
    </border>
    <border>
      <left style="thin">
        <color rgb="FF000000"/>
      </left>
      <right/>
      <top/>
      <bottom style="double">
        <color rgb="FF000000"/>
      </bottom>
      <diagonal/>
    </border>
    <border>
      <left/>
      <right style="thin">
        <color rgb="FF000000"/>
      </right>
      <top/>
      <bottom style="double">
        <color rgb="FF000000"/>
      </bottom>
      <diagonal/>
    </border>
    <border>
      <left/>
      <right style="thin">
        <color rgb="FF000000"/>
      </right>
      <top style="dashed">
        <color rgb="FF000000"/>
      </top>
      <bottom/>
      <diagonal/>
    </border>
    <border>
      <left/>
      <right/>
      <top style="dashed">
        <color rgb="FF000000"/>
      </top>
      <bottom style="double">
        <color rgb="FF000000"/>
      </bottom>
      <diagonal/>
    </border>
    <border>
      <left style="double">
        <color rgb="FF000000"/>
      </left>
      <right style="thin">
        <color rgb="FF000000"/>
      </right>
      <top style="thin">
        <color rgb="FF000000"/>
      </top>
      <bottom/>
      <diagonal/>
    </border>
    <border>
      <left style="double">
        <color rgb="FF000000"/>
      </left>
      <right style="thin">
        <color rgb="FF000000"/>
      </right>
      <top/>
      <bottom/>
      <diagonal/>
    </border>
    <border>
      <left style="double">
        <color rgb="FF000000"/>
      </left>
      <right style="thin">
        <color rgb="FF000000"/>
      </right>
      <top/>
      <bottom style="thin">
        <color rgb="FF000000"/>
      </bottom>
      <diagonal/>
    </border>
    <border>
      <left style="double">
        <color rgb="FF000000"/>
      </left>
      <right style="thin">
        <color rgb="FF000000"/>
      </right>
      <top style="dashed">
        <color rgb="FF000000"/>
      </top>
      <bottom style="double">
        <color rgb="FF000000"/>
      </bottom>
      <diagonal/>
    </border>
    <border>
      <left style="double">
        <color rgb="FF000000"/>
      </left>
      <right style="thin">
        <color rgb="FF000000"/>
      </right>
      <top style="double">
        <color rgb="FF000000"/>
      </top>
      <bottom style="dashed">
        <color rgb="FF000000"/>
      </bottom>
      <diagonal/>
    </border>
    <border>
      <left style="double">
        <color rgb="FF000000"/>
      </left>
      <right style="thin">
        <color rgb="FF000000"/>
      </right>
      <top style="dashed">
        <color rgb="FF000000"/>
      </top>
      <bottom style="dashed">
        <color rgb="FF000000"/>
      </bottom>
      <diagonal/>
    </border>
    <border>
      <left style="double">
        <color rgb="FF000000"/>
      </left>
      <right style="thin">
        <color rgb="FF000000"/>
      </right>
      <top style="dashed">
        <color rgb="FF000000"/>
      </top>
      <bottom/>
      <diagonal/>
    </border>
    <border>
      <left style="thin">
        <color rgb="FF000000"/>
      </left>
      <right/>
      <top style="thin">
        <color rgb="FF000000"/>
      </top>
      <bottom style="hair">
        <color rgb="FF000000"/>
      </bottom>
      <diagonal/>
    </border>
    <border>
      <left/>
      <right/>
      <top style="thin">
        <color rgb="FF000000"/>
      </top>
      <bottom style="hair">
        <color rgb="FF000000"/>
      </bottom>
      <diagonal/>
    </border>
    <border>
      <left style="thin">
        <color rgb="FF000000"/>
      </left>
      <right style="thin">
        <color rgb="FF000000"/>
      </right>
      <top/>
      <bottom style="hair">
        <color rgb="FF000000"/>
      </bottom>
      <diagonal/>
    </border>
    <border>
      <left style="thin">
        <color rgb="FF000000"/>
      </left>
      <right/>
      <top style="double">
        <color rgb="FF000000"/>
      </top>
      <bottom/>
      <diagonal/>
    </border>
    <border>
      <left/>
      <right style="thin">
        <color rgb="FF000000"/>
      </right>
      <top style="double">
        <color rgb="FF000000"/>
      </top>
      <bottom style="hair">
        <color rgb="FF000000"/>
      </bottom>
      <diagonal/>
    </border>
    <border>
      <left style="thin">
        <color rgb="FF000000"/>
      </left>
      <right/>
      <top style="double">
        <color rgb="FF000000"/>
      </top>
      <bottom style="hair">
        <color rgb="FF000000"/>
      </bottom>
      <diagonal/>
    </border>
    <border>
      <left style="thin">
        <color rgb="FF000000"/>
      </left>
      <right style="thin">
        <color rgb="FF000000"/>
      </right>
      <top style="double">
        <color rgb="FF000000"/>
      </top>
      <bottom style="hair">
        <color rgb="FF000000"/>
      </bottom>
      <diagonal/>
    </border>
    <border>
      <left style="thin">
        <color rgb="FF000000"/>
      </left>
      <right/>
      <top/>
      <bottom style="hair">
        <color rgb="FF000000"/>
      </bottom>
      <diagonal/>
    </border>
    <border>
      <left/>
      <right style="thin">
        <color rgb="FF000000"/>
      </right>
      <top style="hair">
        <color rgb="FF000000"/>
      </top>
      <bottom style="hair">
        <color rgb="FF000000"/>
      </bottom>
      <diagonal/>
    </border>
    <border>
      <left style="thin">
        <color rgb="FF000000"/>
      </left>
      <right style="hair">
        <color rgb="FF000000"/>
      </right>
      <top/>
      <bottom style="hair">
        <color rgb="FF000000"/>
      </bottom>
      <diagonal/>
    </border>
    <border>
      <left style="thin">
        <color rgb="FF000000"/>
      </left>
      <right style="thin">
        <color rgb="FF000000"/>
      </right>
      <top style="hair">
        <color rgb="FF000000"/>
      </top>
      <bottom style="hair">
        <color rgb="FF000000"/>
      </bottom>
      <diagonal/>
    </border>
    <border>
      <left/>
      <right style="thin">
        <color rgb="FF000000"/>
      </right>
      <top/>
      <bottom style="hair">
        <color rgb="FF000000"/>
      </bottom>
      <diagonal/>
    </border>
    <border>
      <left style="thin">
        <color rgb="FF000000"/>
      </left>
      <right style="thin">
        <color rgb="FF000000"/>
      </right>
      <top style="thin">
        <color rgb="FF000000"/>
      </top>
      <bottom style="hair">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double">
        <color rgb="FF000000"/>
      </top>
      <bottom/>
      <diagonal/>
    </border>
    <border>
      <left/>
      <right/>
      <top/>
      <bottom style="hair">
        <color rgb="FF000000"/>
      </bottom>
      <diagonal/>
    </border>
    <border>
      <left style="thin">
        <color rgb="FF000000"/>
      </left>
      <right/>
      <top style="hair">
        <color rgb="FF000000"/>
      </top>
      <bottom style="hair">
        <color rgb="FF000000"/>
      </bottom>
      <diagonal/>
    </border>
    <border>
      <left/>
      <right style="thin">
        <color rgb="FF000000"/>
      </right>
      <top style="double">
        <color rgb="FF000000"/>
      </top>
      <bottom style="dashed">
        <color rgb="FF000000"/>
      </bottom>
      <diagonal/>
    </border>
    <border>
      <left style="thin">
        <color rgb="FF000000"/>
      </left>
      <right style="hair">
        <color rgb="FF000000"/>
      </right>
      <top style="hair">
        <color rgb="FF000000"/>
      </top>
      <bottom/>
      <diagonal/>
    </border>
    <border>
      <left/>
      <right/>
      <top style="hair">
        <color rgb="FF000000"/>
      </top>
      <bottom style="hair">
        <color rgb="FF000000"/>
      </bottom>
      <diagonal/>
    </border>
    <border>
      <left style="thin">
        <color rgb="FF000000"/>
      </left>
      <right style="hair">
        <color rgb="FF000000"/>
      </right>
      <top/>
      <bottom/>
      <diagonal/>
    </border>
    <border>
      <left style="thin">
        <color rgb="FF000000"/>
      </left>
      <right style="thin">
        <color rgb="FF000000"/>
      </right>
      <top style="hair">
        <color rgb="FF000000"/>
      </top>
      <bottom/>
      <diagonal/>
    </border>
    <border>
      <left style="hair">
        <color rgb="FF000000"/>
      </left>
      <right style="thin">
        <color rgb="FF000000"/>
      </right>
      <top style="hair">
        <color rgb="FF000000"/>
      </top>
      <bottom style="double">
        <color rgb="FF000000"/>
      </bottom>
      <diagonal/>
    </border>
    <border>
      <left style="thin">
        <color rgb="FF000000"/>
      </left>
      <right style="thin">
        <color rgb="FF000000"/>
      </right>
      <top style="hair">
        <color rgb="FF000000"/>
      </top>
      <bottom style="double">
        <color rgb="FF000000"/>
      </bottom>
      <diagonal/>
    </border>
    <border>
      <left/>
      <right style="thin">
        <color rgb="FF000000"/>
      </right>
      <top style="double">
        <color rgb="FF000000"/>
      </top>
      <bottom/>
      <diagonal/>
    </border>
    <border>
      <left style="hair">
        <color rgb="FF000000"/>
      </left>
      <right style="thin">
        <color rgb="FF000000"/>
      </right>
      <top style="thin">
        <color rgb="FF000000"/>
      </top>
      <bottom style="thin">
        <color rgb="FF000000"/>
      </bottom>
      <diagonal/>
    </border>
    <border>
      <left style="thin">
        <color rgb="FF000000"/>
      </left>
      <right style="hair">
        <color rgb="FF000000"/>
      </right>
      <top style="thin">
        <color rgb="FF000000"/>
      </top>
      <bottom style="thin">
        <color rgb="FF000000"/>
      </bottom>
      <diagonal/>
    </border>
    <border>
      <left style="thin">
        <color rgb="FF000000"/>
      </left>
      <right style="thin">
        <color rgb="FF000000"/>
      </right>
      <top style="dashed">
        <color rgb="FF000000"/>
      </top>
      <bottom style="hair">
        <color rgb="FF000000"/>
      </bottom>
      <diagonal/>
    </border>
    <border>
      <left style="thin">
        <color rgb="FF000000"/>
      </left>
      <right style="thin">
        <color rgb="FF000000"/>
      </right>
      <top style="hair">
        <color rgb="FF000000"/>
      </top>
      <bottom style="dashed">
        <color rgb="FF000000"/>
      </bottom>
      <diagonal/>
    </border>
    <border>
      <left style="double">
        <color rgb="FF000000"/>
      </left>
      <right/>
      <top style="thin">
        <color rgb="FF000000"/>
      </top>
      <bottom style="thin">
        <color rgb="FF000000"/>
      </bottom>
      <diagonal/>
    </border>
    <border>
      <left style="double">
        <color rgb="FF000000"/>
      </left>
      <right/>
      <top style="thin">
        <color rgb="FF000000"/>
      </top>
      <bottom/>
      <diagonal/>
    </border>
    <border>
      <left style="double">
        <color rgb="FF000000"/>
      </left>
      <right/>
      <top/>
      <bottom style="thin">
        <color rgb="FF000000"/>
      </bottom>
      <diagonal/>
    </border>
    <border>
      <left/>
      <right style="thin">
        <color rgb="FF000000"/>
      </right>
      <top style="dashed">
        <color rgb="FF000000"/>
      </top>
      <bottom style="hair">
        <color rgb="FF000000"/>
      </bottom>
      <diagonal/>
    </border>
    <border>
      <left style="thin">
        <color rgb="FF000000"/>
      </left>
      <right/>
      <top style="dashed">
        <color rgb="FF000000"/>
      </top>
      <bottom style="hair">
        <color rgb="FF000000"/>
      </bottom>
      <diagonal/>
    </border>
    <border>
      <left style="thin">
        <color rgb="FF000000"/>
      </left>
      <right style="hair">
        <color rgb="FF000000"/>
      </right>
      <top/>
      <bottom style="dashed">
        <color rgb="FF000000"/>
      </bottom>
      <diagonal/>
    </border>
    <border>
      <left style="hair">
        <color rgb="FF000000"/>
      </left>
      <right/>
      <top style="hair">
        <color rgb="FF000000"/>
      </top>
      <bottom style="dashed">
        <color rgb="FF000000"/>
      </bottom>
      <diagonal/>
    </border>
    <border>
      <left/>
      <right style="thin">
        <color rgb="FF000000"/>
      </right>
      <top style="hair">
        <color rgb="FF000000"/>
      </top>
      <bottom style="dashed">
        <color rgb="FF000000"/>
      </bottom>
      <diagonal/>
    </border>
    <border>
      <left style="hair">
        <color rgb="FF000000"/>
      </left>
      <right style="thin">
        <color rgb="FF000000"/>
      </right>
      <top style="hair">
        <color rgb="FF000000"/>
      </top>
      <bottom/>
      <diagonal/>
    </border>
    <border>
      <left style="hair">
        <color rgb="FF000000"/>
      </left>
      <right style="thin">
        <color rgb="FF000000"/>
      </right>
      <top style="hair">
        <color rgb="FF000000"/>
      </top>
      <bottom style="dashed">
        <color rgb="FF000000"/>
      </bottom>
      <diagonal/>
    </border>
    <border>
      <left style="thin">
        <color rgb="FF000000"/>
      </left>
      <right style="thin">
        <color rgb="FF000000"/>
      </right>
      <top style="thin">
        <color rgb="FF000000"/>
      </top>
      <bottom style="double">
        <color indexed="64"/>
      </bottom>
      <diagonal/>
    </border>
    <border>
      <left/>
      <right style="thin">
        <color rgb="FF000000"/>
      </right>
      <top style="thin">
        <color rgb="FF000000"/>
      </top>
      <bottom style="double">
        <color indexed="64"/>
      </bottom>
      <diagonal/>
    </border>
    <border>
      <left style="thin">
        <color rgb="FF000000"/>
      </left>
      <right/>
      <top style="thin">
        <color rgb="FF000000"/>
      </top>
      <bottom style="double">
        <color indexed="64"/>
      </bottom>
      <diagonal/>
    </border>
    <border>
      <left style="thin">
        <color indexed="64"/>
      </left>
      <right/>
      <top/>
      <bottom/>
      <diagonal/>
    </border>
    <border>
      <left style="thin">
        <color indexed="64"/>
      </left>
      <right style="thin">
        <color rgb="FF000000"/>
      </right>
      <top style="thin">
        <color rgb="FF000000"/>
      </top>
      <bottom style="thin">
        <color rgb="FF000000"/>
      </bottom>
      <diagonal/>
    </border>
    <border>
      <left style="thin">
        <color indexed="64"/>
      </left>
      <right/>
      <top/>
      <bottom style="double">
        <color rgb="FF000000"/>
      </bottom>
      <diagonal/>
    </border>
    <border>
      <left style="thin">
        <color indexed="64"/>
      </left>
      <right style="thin">
        <color indexed="64"/>
      </right>
      <top/>
      <bottom/>
      <diagonal/>
    </border>
    <border>
      <left style="thin">
        <color indexed="64"/>
      </left>
      <right style="thin">
        <color indexed="64"/>
      </right>
      <top style="double">
        <color rgb="FF000000"/>
      </top>
      <bottom/>
      <diagonal/>
    </border>
    <border>
      <left style="thin">
        <color indexed="64"/>
      </left>
      <right style="thin">
        <color indexed="64"/>
      </right>
      <top style="dashed">
        <color rgb="FF000000"/>
      </top>
      <bottom/>
      <diagonal/>
    </border>
    <border>
      <left style="thin">
        <color indexed="64"/>
      </left>
      <right style="thin">
        <color indexed="64"/>
      </right>
      <top/>
      <bottom style="dashed">
        <color rgb="FF000000"/>
      </bottom>
      <diagonal/>
    </border>
    <border>
      <left style="thin">
        <color indexed="64"/>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right style="thin">
        <color indexed="64"/>
      </right>
      <top style="thin">
        <color indexed="64"/>
      </top>
      <bottom style="thin">
        <color rgb="FF000000"/>
      </bottom>
      <diagonal/>
    </border>
    <border>
      <left/>
      <right style="thin">
        <color indexed="64"/>
      </right>
      <top style="thin">
        <color rgb="FF000000"/>
      </top>
      <bottom style="thin">
        <color rgb="FF000000"/>
      </bottom>
      <diagonal/>
    </border>
    <border>
      <left/>
      <right style="thin">
        <color indexed="64"/>
      </right>
      <top style="hair">
        <color rgb="FF000000"/>
      </top>
      <bottom style="hair">
        <color rgb="FF000000"/>
      </bottom>
      <diagonal/>
    </border>
    <border>
      <left/>
      <right style="thin">
        <color indexed="64"/>
      </right>
      <top style="hair">
        <color rgb="FF000000"/>
      </top>
      <bottom style="dashed">
        <color rgb="FF000000"/>
      </bottom>
      <diagonal/>
    </border>
    <border>
      <left style="thin">
        <color indexed="64"/>
      </left>
      <right style="thin">
        <color rgb="FF000000"/>
      </right>
      <top style="dashed">
        <color rgb="FF000000"/>
      </top>
      <bottom/>
      <diagonal/>
    </border>
    <border>
      <left/>
      <right style="thin">
        <color indexed="64"/>
      </right>
      <top style="dashed">
        <color rgb="FF000000"/>
      </top>
      <bottom style="hair">
        <color rgb="FF000000"/>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style="hair">
        <color rgb="FF000000"/>
      </top>
      <bottom style="thin">
        <color indexed="64"/>
      </bottom>
      <diagonal/>
    </border>
    <border>
      <left/>
      <right style="thin">
        <color rgb="FF000000"/>
      </right>
      <top style="hair">
        <color rgb="FF000000"/>
      </top>
      <bottom style="thin">
        <color indexed="64"/>
      </bottom>
      <diagonal/>
    </border>
    <border>
      <left/>
      <right style="thin">
        <color indexed="64"/>
      </right>
      <top style="hair">
        <color rgb="FF000000"/>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dashed">
        <color indexed="64"/>
      </top>
      <bottom style="double">
        <color indexed="64"/>
      </bottom>
      <diagonal/>
    </border>
    <border>
      <left/>
      <right style="thin">
        <color indexed="64"/>
      </right>
      <top style="dashed">
        <color indexed="64"/>
      </top>
      <bottom style="double">
        <color indexed="64"/>
      </bottom>
      <diagonal/>
    </border>
    <border>
      <left style="thin">
        <color indexed="64"/>
      </left>
      <right style="thin">
        <color indexed="64"/>
      </right>
      <top style="dashed">
        <color indexed="64"/>
      </top>
      <bottom style="double">
        <color indexed="64"/>
      </bottom>
      <diagonal/>
    </border>
    <border>
      <left style="double">
        <color indexed="64"/>
      </left>
      <right style="thin">
        <color indexed="64"/>
      </right>
      <top style="dashed">
        <color indexed="64"/>
      </top>
      <bottom style="double">
        <color indexed="64"/>
      </bottom>
      <diagonal/>
    </border>
    <border>
      <left style="thin">
        <color indexed="64"/>
      </left>
      <right/>
      <top/>
      <bottom style="dashed">
        <color indexed="64"/>
      </bottom>
      <diagonal/>
    </border>
    <border>
      <left style="thin">
        <color indexed="64"/>
      </left>
      <right style="thin">
        <color indexed="64"/>
      </right>
      <top style="double">
        <color indexed="64"/>
      </top>
      <bottom style="dashed">
        <color indexed="64"/>
      </bottom>
      <diagonal/>
    </border>
    <border>
      <left style="thin">
        <color indexed="64"/>
      </left>
      <right/>
      <top style="double">
        <color indexed="64"/>
      </top>
      <bottom style="dashed">
        <color indexed="64"/>
      </bottom>
      <diagonal/>
    </border>
    <border>
      <left style="double">
        <color indexed="64"/>
      </left>
      <right style="thin">
        <color indexed="64"/>
      </right>
      <top style="double">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thin">
        <color indexed="64"/>
      </right>
      <top style="dashed">
        <color indexed="64"/>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style="dashed">
        <color indexed="64"/>
      </top>
      <bottom style="dotted">
        <color indexed="64"/>
      </bottom>
      <diagonal/>
    </border>
    <border>
      <left style="thin">
        <color indexed="64"/>
      </left>
      <right/>
      <top style="dashed">
        <color indexed="64"/>
      </top>
      <bottom style="dotted">
        <color indexed="64"/>
      </bottom>
      <diagonal/>
    </border>
    <border>
      <left style="double">
        <color indexed="64"/>
      </left>
      <right style="thin">
        <color indexed="64"/>
      </right>
      <top style="dash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double">
        <color indexed="64"/>
      </left>
      <right style="thin">
        <color indexed="64"/>
      </right>
      <top style="dotted">
        <color indexed="64"/>
      </top>
      <bottom style="dotted">
        <color indexed="64"/>
      </bottom>
      <diagonal/>
    </border>
    <border>
      <left style="thin">
        <color indexed="64"/>
      </left>
      <right style="thin">
        <color indexed="64"/>
      </right>
      <top/>
      <bottom style="dashed">
        <color indexed="64"/>
      </bottom>
      <diagonal/>
    </border>
    <border>
      <left style="thin">
        <color indexed="64"/>
      </left>
      <right style="thin">
        <color indexed="64"/>
      </right>
      <top style="dotted">
        <color indexed="64"/>
      </top>
      <bottom style="dashed">
        <color indexed="64"/>
      </bottom>
      <diagonal/>
    </border>
    <border>
      <left style="thin">
        <color indexed="64"/>
      </left>
      <right/>
      <top style="dotted">
        <color indexed="64"/>
      </top>
      <bottom style="dashed">
        <color indexed="64"/>
      </bottom>
      <diagonal/>
    </border>
    <border>
      <left style="double">
        <color indexed="64"/>
      </left>
      <right style="thin">
        <color indexed="64"/>
      </right>
      <top style="dott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bottom style="dashed">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
      <left style="thin">
        <color rgb="FF000000"/>
      </left>
      <right/>
      <top/>
      <bottom style="thin">
        <color indexed="64"/>
      </bottom>
      <diagonal/>
    </border>
    <border>
      <left style="thin">
        <color rgb="FF000000"/>
      </left>
      <right style="thin">
        <color rgb="FF000000"/>
      </right>
      <top/>
      <bottom style="thin">
        <color indexed="64"/>
      </bottom>
      <diagonal/>
    </border>
    <border>
      <left/>
      <right/>
      <top/>
      <bottom style="thin">
        <color indexed="64"/>
      </bottom>
      <diagonal/>
    </border>
    <border>
      <left/>
      <right style="thin">
        <color rgb="FF000000"/>
      </right>
      <top/>
      <bottom style="thin">
        <color indexed="64"/>
      </bottom>
      <diagonal/>
    </border>
    <border>
      <left style="thin">
        <color rgb="FF000000"/>
      </left>
      <right/>
      <top style="dashed">
        <color rgb="FF000000"/>
      </top>
      <bottom style="thin">
        <color indexed="64"/>
      </bottom>
      <diagonal/>
    </border>
    <border>
      <left style="thin">
        <color rgb="FF000000"/>
      </left>
      <right style="thin">
        <color rgb="FF000000"/>
      </right>
      <top style="dashed">
        <color rgb="FF000000"/>
      </top>
      <bottom style="thin">
        <color indexed="64"/>
      </bottom>
      <diagonal/>
    </border>
    <border>
      <left/>
      <right style="thin">
        <color rgb="FF000000"/>
      </right>
      <top style="dashed">
        <color rgb="FF000000"/>
      </top>
      <bottom style="thin">
        <color indexed="64"/>
      </bottom>
      <diagonal/>
    </border>
    <border>
      <left style="double">
        <color rgb="FF000000"/>
      </left>
      <right style="thin">
        <color rgb="FF000000"/>
      </right>
      <top style="dashed">
        <color rgb="FF000000"/>
      </top>
      <bottom style="thin">
        <color indexed="64"/>
      </bottom>
      <diagonal/>
    </border>
    <border>
      <left style="thin">
        <color rgb="FF000000"/>
      </left>
      <right style="hair">
        <color rgb="FF000000"/>
      </right>
      <top/>
      <bottom style="thin">
        <color indexed="64"/>
      </bottom>
      <diagonal/>
    </border>
    <border>
      <left style="hair">
        <color rgb="FF000000"/>
      </left>
      <right/>
      <top style="hair">
        <color rgb="FF000000"/>
      </top>
      <bottom style="thin">
        <color indexed="64"/>
      </bottom>
      <diagonal/>
    </border>
    <border>
      <left style="hair">
        <color rgb="FF000000"/>
      </left>
      <right style="thin">
        <color rgb="FF000000"/>
      </right>
      <top style="hair">
        <color rgb="FF000000"/>
      </top>
      <bottom style="thin">
        <color indexed="64"/>
      </bottom>
      <diagonal/>
    </border>
    <border>
      <left style="thin">
        <color rgb="FF000000"/>
      </left>
      <right style="thin">
        <color rgb="FF000000"/>
      </right>
      <top style="thin">
        <color rgb="FF000000"/>
      </top>
      <bottom style="thin">
        <color indexed="64"/>
      </bottom>
      <diagonal/>
    </border>
    <border>
      <left/>
      <right/>
      <top style="dashed">
        <color indexed="64"/>
      </top>
      <bottom style="dotted">
        <color indexed="64"/>
      </bottom>
      <diagonal/>
    </border>
    <border>
      <left/>
      <right/>
      <top style="dotted">
        <color indexed="64"/>
      </top>
      <bottom style="dotted">
        <color indexed="64"/>
      </bottom>
      <diagonal/>
    </border>
    <border>
      <left/>
      <right/>
      <top style="dotted">
        <color indexed="64"/>
      </top>
      <bottom style="dashed">
        <color indexed="64"/>
      </bottom>
      <diagonal/>
    </border>
    <border>
      <left/>
      <right/>
      <top style="dashed">
        <color indexed="64"/>
      </top>
      <bottom style="dashed">
        <color indexed="64"/>
      </bottom>
      <diagonal/>
    </border>
    <border>
      <left/>
      <right/>
      <top style="dashed">
        <color indexed="64"/>
      </top>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style="dotted">
        <color indexed="64"/>
      </top>
      <bottom/>
      <diagonal/>
    </border>
    <border>
      <left style="thin">
        <color indexed="64"/>
      </left>
      <right style="thin">
        <color indexed="64"/>
      </right>
      <top/>
      <bottom style="dotted">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style="thin">
        <color rgb="FF000000"/>
      </left>
      <right style="thin">
        <color rgb="FF000000"/>
      </right>
      <top style="hair">
        <color indexed="64"/>
      </top>
      <bottom style="hair">
        <color rgb="FF000000"/>
      </bottom>
      <diagonal/>
    </border>
    <border>
      <left style="thin">
        <color rgb="FF000000"/>
      </left>
      <right style="thin">
        <color rgb="FF000000"/>
      </right>
      <top style="hair">
        <color rgb="FF000000"/>
      </top>
      <bottom style="hair">
        <color indexed="64"/>
      </bottom>
      <diagonal/>
    </border>
    <border>
      <left style="thin">
        <color rgb="FF000000"/>
      </left>
      <right style="thin">
        <color rgb="FF000000"/>
      </right>
      <top/>
      <bottom style="hair">
        <color indexed="64"/>
      </bottom>
      <diagonal/>
    </border>
    <border>
      <left style="thin">
        <color rgb="FF000000"/>
      </left>
      <right style="hair">
        <color rgb="FF000000"/>
      </right>
      <top/>
      <bottom style="hair">
        <color indexed="64"/>
      </bottom>
      <diagonal/>
    </border>
    <border>
      <left style="hair">
        <color rgb="FF000000"/>
      </left>
      <right/>
      <top style="hair">
        <color rgb="FF000000"/>
      </top>
      <bottom style="hair">
        <color indexed="64"/>
      </bottom>
      <diagonal/>
    </border>
    <border>
      <left/>
      <right style="thin">
        <color rgb="FF000000"/>
      </right>
      <top style="hair">
        <color rgb="FF000000"/>
      </top>
      <bottom style="hair">
        <color indexed="64"/>
      </bottom>
      <diagonal/>
    </border>
    <border>
      <left style="thin">
        <color rgb="FF000000"/>
      </left>
      <right/>
      <top style="hair">
        <color indexed="64"/>
      </top>
      <bottom/>
      <diagonal/>
    </border>
    <border>
      <left/>
      <right style="thin">
        <color rgb="FF000000"/>
      </right>
      <top style="hair">
        <color indexed="64"/>
      </top>
      <bottom/>
      <diagonal/>
    </border>
    <border>
      <left style="thin">
        <color rgb="FF000000"/>
      </left>
      <right style="thin">
        <color rgb="FF000000"/>
      </right>
      <top style="dashed">
        <color rgb="FF000000"/>
      </top>
      <bottom style="hair">
        <color indexed="64"/>
      </bottom>
      <diagonal/>
    </border>
    <border>
      <left style="thin">
        <color indexed="64"/>
      </left>
      <right/>
      <top style="dashed">
        <color indexed="64"/>
      </top>
      <bottom/>
      <diagonal/>
    </border>
    <border>
      <left style="thin">
        <color rgb="FF000000"/>
      </left>
      <right style="thin">
        <color rgb="FF000000"/>
      </right>
      <top style="thin">
        <color indexed="64"/>
      </top>
      <bottom style="hair">
        <color indexed="64"/>
      </bottom>
      <diagonal/>
    </border>
    <border>
      <left style="thin">
        <color rgb="FF000000"/>
      </left>
      <right/>
      <top style="thin">
        <color indexed="64"/>
      </top>
      <bottom style="hair">
        <color indexed="64"/>
      </bottom>
      <diagonal/>
    </border>
    <border>
      <left style="thin">
        <color rgb="FF000000"/>
      </left>
      <right/>
      <top style="thin">
        <color indexed="64"/>
      </top>
      <bottom/>
      <diagonal/>
    </border>
    <border>
      <left/>
      <right style="thin">
        <color rgb="FF000000"/>
      </right>
      <top/>
      <bottom style="hair">
        <color indexed="64"/>
      </bottom>
      <diagonal/>
    </border>
    <border>
      <left style="thin">
        <color indexed="64"/>
      </left>
      <right style="thin">
        <color indexed="64"/>
      </right>
      <top style="double">
        <color indexed="64"/>
      </top>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right style="thin">
        <color indexed="64"/>
      </right>
      <top style="dashed">
        <color indexed="64"/>
      </top>
      <bottom style="dashed">
        <color indexed="64"/>
      </bottom>
      <diagonal/>
    </border>
    <border>
      <left style="double">
        <color indexed="64"/>
      </left>
      <right style="thin">
        <color indexed="64"/>
      </right>
      <top style="thin">
        <color indexed="64"/>
      </top>
      <bottom/>
      <diagonal/>
    </border>
    <border>
      <left style="thin">
        <color indexed="64"/>
      </left>
      <right style="thin">
        <color rgb="FF000000"/>
      </right>
      <top/>
      <bottom style="dashed">
        <color indexed="64"/>
      </bottom>
      <diagonal/>
    </border>
    <border>
      <left style="thin">
        <color rgb="FF000000"/>
      </left>
      <right/>
      <top/>
      <bottom style="dashed">
        <color indexed="64"/>
      </bottom>
      <diagonal/>
    </border>
    <border>
      <left/>
      <right style="thin">
        <color rgb="FF000000"/>
      </right>
      <top/>
      <bottom style="dashed">
        <color indexed="64"/>
      </bottom>
      <diagonal/>
    </border>
    <border>
      <left style="thin">
        <color rgb="FF000000"/>
      </left>
      <right style="thin">
        <color rgb="FF000000"/>
      </right>
      <top/>
      <bottom style="dashed">
        <color indexed="64"/>
      </bottom>
      <diagonal/>
    </border>
    <border>
      <left style="thin">
        <color indexed="64"/>
      </left>
      <right style="hair">
        <color rgb="FF000000"/>
      </right>
      <top/>
      <bottom style="hair">
        <color indexed="64"/>
      </bottom>
      <diagonal/>
    </border>
    <border>
      <left style="thin">
        <color indexed="64"/>
      </left>
      <right style="thin">
        <color indexed="64"/>
      </right>
      <top/>
      <bottom style="hair">
        <color indexed="64"/>
      </bottom>
      <diagonal/>
    </border>
    <border>
      <left style="thin">
        <color rgb="FF000000"/>
      </left>
      <right/>
      <top/>
      <bottom style="hair">
        <color indexed="64"/>
      </bottom>
      <diagonal/>
    </border>
    <border>
      <left/>
      <right style="thin">
        <color indexed="64"/>
      </right>
      <top style="double">
        <color indexed="64"/>
      </top>
      <bottom style="dashed">
        <color indexed="64"/>
      </bottom>
      <diagonal/>
    </border>
    <border>
      <left/>
      <right style="thin">
        <color indexed="64"/>
      </right>
      <top style="dashed">
        <color indexed="64"/>
      </top>
      <bottom style="dotted">
        <color indexed="64"/>
      </bottom>
      <diagonal/>
    </border>
    <border>
      <left/>
      <right style="thin">
        <color indexed="64"/>
      </right>
      <top style="dotted">
        <color indexed="64"/>
      </top>
      <bottom style="dotted">
        <color indexed="64"/>
      </bottom>
      <diagonal/>
    </border>
    <border>
      <left/>
      <right style="thin">
        <color indexed="64"/>
      </right>
      <top style="dotted">
        <color indexed="64"/>
      </top>
      <bottom style="dashed">
        <color indexed="64"/>
      </bottom>
      <diagonal/>
    </border>
    <border>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
      <left style="thin">
        <color rgb="FF000000"/>
      </left>
      <right style="dashed">
        <color rgb="FF000000"/>
      </right>
      <top style="thin">
        <color rgb="FF000000"/>
      </top>
      <bottom style="thin">
        <color rgb="FF000000"/>
      </bottom>
      <diagonal/>
    </border>
    <border>
      <left style="thin">
        <color indexed="64"/>
      </left>
      <right style="dashed">
        <color indexed="64"/>
      </right>
      <top style="dashed">
        <color indexed="64"/>
      </top>
      <bottom style="double">
        <color indexed="64"/>
      </bottom>
      <diagonal/>
    </border>
    <border>
      <left style="thin">
        <color indexed="64"/>
      </left>
      <right style="dashed">
        <color indexed="64"/>
      </right>
      <top style="thin">
        <color rgb="FF000000"/>
      </top>
      <bottom style="double">
        <color indexed="64"/>
      </bottom>
      <diagonal/>
    </border>
    <border>
      <left style="thin">
        <color indexed="64"/>
      </left>
      <right style="dashed">
        <color indexed="64"/>
      </right>
      <top style="double">
        <color indexed="64"/>
      </top>
      <bottom style="dashed">
        <color indexed="64"/>
      </bottom>
      <diagonal/>
    </border>
    <border>
      <left style="thin">
        <color indexed="64"/>
      </left>
      <right style="dashed">
        <color indexed="64"/>
      </right>
      <top style="dashed">
        <color indexed="64"/>
      </top>
      <bottom style="dashed">
        <color indexed="64"/>
      </bottom>
      <diagonal/>
    </border>
    <border>
      <left style="thin">
        <color indexed="64"/>
      </left>
      <right style="dashed">
        <color indexed="64"/>
      </right>
      <top style="dashed">
        <color rgb="FF000000"/>
      </top>
      <bottom style="dashed">
        <color rgb="FF000000"/>
      </bottom>
      <diagonal/>
    </border>
    <border>
      <left style="thin">
        <color indexed="64"/>
      </left>
      <right style="dashed">
        <color indexed="64"/>
      </right>
      <top style="dashed">
        <color indexed="64"/>
      </top>
      <bottom style="dotted">
        <color indexed="64"/>
      </bottom>
      <diagonal/>
    </border>
    <border>
      <left style="thin">
        <color indexed="64"/>
      </left>
      <right style="dashed">
        <color indexed="64"/>
      </right>
      <top/>
      <bottom style="dashed">
        <color indexed="64"/>
      </bottom>
      <diagonal/>
    </border>
    <border>
      <left style="thin">
        <color indexed="64"/>
      </left>
      <right style="dashed">
        <color indexed="64"/>
      </right>
      <top style="dotted">
        <color indexed="64"/>
      </top>
      <bottom style="dotted">
        <color indexed="64"/>
      </bottom>
      <diagonal/>
    </border>
    <border>
      <left style="thin">
        <color indexed="64"/>
      </left>
      <right style="dashed">
        <color indexed="64"/>
      </right>
      <top style="dotted">
        <color indexed="64"/>
      </top>
      <bottom style="dashed">
        <color indexed="64"/>
      </bottom>
      <diagonal/>
    </border>
    <border>
      <left style="thin">
        <color indexed="64"/>
      </left>
      <right style="dashed">
        <color indexed="64"/>
      </right>
      <top style="dashed">
        <color indexed="64"/>
      </top>
      <bottom/>
      <diagonal/>
    </border>
    <border>
      <left style="thin">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thin">
        <color indexed="64"/>
      </bottom>
      <diagonal/>
    </border>
    <border>
      <left style="hair">
        <color rgb="FF000000"/>
      </left>
      <right/>
      <top style="hair">
        <color indexed="64"/>
      </top>
      <bottom style="thin">
        <color indexed="64"/>
      </bottom>
      <diagonal/>
    </border>
    <border>
      <left/>
      <right style="thin">
        <color rgb="FF000000"/>
      </right>
      <top style="hair">
        <color indexed="64"/>
      </top>
      <bottom style="thin">
        <color indexed="64"/>
      </bottom>
      <diagonal/>
    </border>
    <border>
      <left style="hair">
        <color rgb="FF000000"/>
      </left>
      <right/>
      <top style="hair">
        <color indexed="64"/>
      </top>
      <bottom style="dashed">
        <color rgb="FF000000"/>
      </bottom>
      <diagonal/>
    </border>
    <border>
      <left/>
      <right style="thin">
        <color rgb="FF000000"/>
      </right>
      <top style="hair">
        <color indexed="64"/>
      </top>
      <bottom style="dashed">
        <color rgb="FF000000"/>
      </bottom>
      <diagonal/>
    </border>
    <border>
      <left/>
      <right style="thin">
        <color rgb="FF000000"/>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double">
        <color indexed="64"/>
      </left>
      <right style="thin">
        <color indexed="64"/>
      </right>
      <top style="thin">
        <color indexed="64"/>
      </top>
      <bottom style="double">
        <color indexed="64"/>
      </bottom>
      <diagonal/>
    </border>
    <border>
      <left style="double">
        <color rgb="FF000000"/>
      </left>
      <right style="thin">
        <color indexed="64"/>
      </right>
      <top/>
      <bottom style="dashed">
        <color indexed="64"/>
      </bottom>
      <diagonal/>
    </border>
    <border>
      <left style="double">
        <color rgb="FF000000"/>
      </left>
      <right style="thin">
        <color indexed="64"/>
      </right>
      <top/>
      <bottom style="thin">
        <color indexed="64"/>
      </bottom>
      <diagonal/>
    </border>
    <border>
      <left style="thin">
        <color rgb="FF000000"/>
      </left>
      <right/>
      <top style="dashed">
        <color indexed="64"/>
      </top>
      <bottom/>
      <diagonal/>
    </border>
    <border>
      <left style="thin">
        <color rgb="FF000000"/>
      </left>
      <right style="thin">
        <color rgb="FF000000"/>
      </right>
      <top style="dashed">
        <color indexed="64"/>
      </top>
      <bottom/>
      <diagonal/>
    </border>
    <border>
      <left style="thin">
        <color rgb="FF000000"/>
      </left>
      <right style="thin">
        <color indexed="64"/>
      </right>
      <top style="double">
        <color rgb="FF000000"/>
      </top>
      <bottom style="dashed">
        <color rgb="FF000000"/>
      </bottom>
      <diagonal/>
    </border>
    <border>
      <left style="thin">
        <color rgb="FF000000"/>
      </left>
      <right style="thin">
        <color rgb="FF000000"/>
      </right>
      <top style="hair">
        <color rgb="FF000000"/>
      </top>
      <bottom style="double">
        <color indexed="64"/>
      </bottom>
      <diagonal/>
    </border>
    <border>
      <left/>
      <right style="thin">
        <color rgb="FF000000"/>
      </right>
      <top style="thin">
        <color rgb="FF000000"/>
      </top>
      <bottom style="hair">
        <color rgb="FF000000"/>
      </bottom>
      <diagonal/>
    </border>
    <border>
      <left/>
      <right style="thin">
        <color rgb="FF000000"/>
      </right>
      <top style="hair">
        <color rgb="FF000000"/>
      </top>
      <bottom/>
      <diagonal/>
    </border>
    <border>
      <left style="thin">
        <color rgb="FF000000"/>
      </left>
      <right style="thin">
        <color rgb="FF000000"/>
      </right>
      <top style="double">
        <color indexed="64"/>
      </top>
      <bottom style="hair">
        <color rgb="FF000000"/>
      </bottom>
      <diagonal/>
    </border>
    <border>
      <left/>
      <right style="thin">
        <color rgb="FF000000"/>
      </right>
      <top style="double">
        <color indexed="64"/>
      </top>
      <bottom style="hair">
        <color rgb="FF000000"/>
      </bottom>
      <diagonal/>
    </border>
    <border>
      <left style="thin">
        <color rgb="FF000000"/>
      </left>
      <right style="thin">
        <color rgb="FF000000"/>
      </right>
      <top style="double">
        <color indexed="64"/>
      </top>
      <bottom style="thin">
        <color rgb="FF000000"/>
      </bottom>
      <diagonal/>
    </border>
    <border>
      <left style="thin">
        <color indexed="64"/>
      </left>
      <right/>
      <top style="thin">
        <color rgb="FF000000"/>
      </top>
      <bottom/>
      <diagonal/>
    </border>
    <border>
      <left/>
      <right style="thin">
        <color indexed="64"/>
      </right>
      <top style="thin">
        <color rgb="FF000000"/>
      </top>
      <bottom style="hair">
        <color rgb="FF000000"/>
      </bottom>
      <diagonal/>
    </border>
    <border>
      <left/>
      <right style="thin">
        <color rgb="FF000000"/>
      </right>
      <top style="hair">
        <color rgb="FF000000"/>
      </top>
      <bottom style="double">
        <color indexed="64"/>
      </bottom>
      <diagonal/>
    </border>
    <border>
      <left style="thin">
        <color rgb="FF000000"/>
      </left>
      <right/>
      <top style="hair">
        <color rgb="FF000000"/>
      </top>
      <bottom style="double">
        <color indexed="64"/>
      </bottom>
      <diagonal/>
    </border>
    <border>
      <left/>
      <right style="thin">
        <color indexed="64"/>
      </right>
      <top style="hair">
        <color rgb="FF000000"/>
      </top>
      <bottom style="double">
        <color indexed="64"/>
      </bottom>
      <diagonal/>
    </border>
    <border>
      <left style="thin">
        <color indexed="64"/>
      </left>
      <right/>
      <top style="double">
        <color indexed="64"/>
      </top>
      <bottom/>
      <diagonal/>
    </border>
    <border>
      <left/>
      <right style="thin">
        <color indexed="64"/>
      </right>
      <top style="double">
        <color indexed="64"/>
      </top>
      <bottom style="hair">
        <color rgb="FF000000"/>
      </bottom>
      <diagonal/>
    </border>
    <border>
      <left style="thin">
        <color indexed="64"/>
      </left>
      <right/>
      <top/>
      <bottom style="dashed">
        <color rgb="FF000000"/>
      </bottom>
      <diagonal/>
    </border>
    <border>
      <left style="thin">
        <color indexed="64"/>
      </left>
      <right/>
      <top/>
      <bottom style="thin">
        <color rgb="FF000000"/>
      </bottom>
      <diagonal/>
    </border>
    <border>
      <left style="thin">
        <color indexed="64"/>
      </left>
      <right/>
      <top style="dashed">
        <color rgb="FF000000"/>
      </top>
      <bottom style="double">
        <color rgb="FF000000"/>
      </bottom>
      <diagonal/>
    </border>
    <border diagonalUp="1">
      <left style="thin">
        <color rgb="FF000000"/>
      </left>
      <right/>
      <top style="thin">
        <color rgb="FF000000"/>
      </top>
      <bottom style="double">
        <color rgb="FF000000"/>
      </bottom>
      <diagonal style="thin">
        <color rgb="FF000000"/>
      </diagonal>
    </border>
    <border>
      <left/>
      <right/>
      <top style="dashed">
        <color rgb="FF000000"/>
      </top>
      <bottom style="dashed">
        <color rgb="FF000000"/>
      </bottom>
      <diagonal/>
    </border>
    <border>
      <left style="thin">
        <color indexed="64"/>
      </left>
      <right style="thin">
        <color indexed="64"/>
      </right>
      <top style="thin">
        <color rgb="FF000000"/>
      </top>
      <bottom style="double">
        <color rgb="FF000000"/>
      </bottom>
      <diagonal/>
    </border>
    <border>
      <left style="thin">
        <color indexed="64"/>
      </left>
      <right style="thin">
        <color indexed="64"/>
      </right>
      <top style="double">
        <color rgb="FF000000"/>
      </top>
      <bottom style="dashed">
        <color rgb="FF000000"/>
      </bottom>
      <diagonal/>
    </border>
    <border>
      <left style="thin">
        <color indexed="64"/>
      </left>
      <right style="thin">
        <color indexed="64"/>
      </right>
      <top style="dashed">
        <color rgb="FF000000"/>
      </top>
      <bottom style="dashed">
        <color rgb="FF000000"/>
      </bottom>
      <diagonal/>
    </border>
    <border>
      <left/>
      <right/>
      <top style="dashed">
        <color rgb="FF000000"/>
      </top>
      <bottom style="thin">
        <color indexed="64"/>
      </bottom>
      <diagonal/>
    </border>
    <border>
      <left style="thin">
        <color indexed="64"/>
      </left>
      <right style="thin">
        <color indexed="64"/>
      </right>
      <top style="dashed">
        <color rgb="FF000000"/>
      </top>
      <bottom style="thin">
        <color indexed="64"/>
      </bottom>
      <diagonal/>
    </border>
    <border>
      <left/>
      <right/>
      <top style="thin">
        <color indexed="64"/>
      </top>
      <bottom style="dashed">
        <color indexed="64"/>
      </bottom>
      <diagonal/>
    </border>
    <border>
      <left style="thin">
        <color rgb="FF000000"/>
      </left>
      <right style="hair">
        <color rgb="FF000000"/>
      </right>
      <top/>
      <bottom style="dotted">
        <color rgb="FF000000"/>
      </bottom>
      <diagonal/>
    </border>
    <border>
      <left style="hair">
        <color rgb="FF000000"/>
      </left>
      <right/>
      <top style="hair">
        <color rgb="FF000000"/>
      </top>
      <bottom style="dotted">
        <color rgb="FF000000"/>
      </bottom>
      <diagonal/>
    </border>
    <border>
      <left/>
      <right style="thin">
        <color rgb="FF000000"/>
      </right>
      <top style="hair">
        <color rgb="FF000000"/>
      </top>
      <bottom style="dotted">
        <color rgb="FF000000"/>
      </bottom>
      <diagonal/>
    </border>
    <border>
      <left style="thin">
        <color rgb="FF000000"/>
      </left>
      <right style="thin">
        <color rgb="FF000000"/>
      </right>
      <top/>
      <bottom style="dotted">
        <color rgb="FF000000"/>
      </bottom>
      <diagonal/>
    </border>
    <border>
      <left style="thin">
        <color rgb="FF000000"/>
      </left>
      <right style="thin">
        <color rgb="FF000000"/>
      </right>
      <top style="hair">
        <color rgb="FF000000"/>
      </top>
      <bottom style="dotted">
        <color rgb="FF000000"/>
      </bottom>
      <diagonal/>
    </border>
    <border>
      <left style="thin">
        <color rgb="FF000000"/>
      </left>
      <right style="thin">
        <color rgb="FF000000"/>
      </right>
      <top style="hair">
        <color rgb="FF000000"/>
      </top>
      <bottom style="dashed">
        <color indexed="64"/>
      </bottom>
      <diagonal/>
    </border>
    <border>
      <left/>
      <right style="thin">
        <color rgb="FF000000"/>
      </right>
      <top style="hair">
        <color rgb="FF000000"/>
      </top>
      <bottom style="dashed">
        <color indexed="64"/>
      </bottom>
      <diagonal/>
    </border>
    <border>
      <left/>
      <right style="thin">
        <color indexed="64"/>
      </right>
      <top style="hair">
        <color rgb="FF000000"/>
      </top>
      <bottom style="dashed">
        <color indexed="64"/>
      </bottom>
      <diagonal/>
    </border>
    <border>
      <left style="thin">
        <color indexed="64"/>
      </left>
      <right style="thin">
        <color rgb="FF000000"/>
      </right>
      <top style="dashed">
        <color indexed="64"/>
      </top>
      <bottom/>
      <diagonal/>
    </border>
    <border>
      <left style="hair">
        <color rgb="FF000000"/>
      </left>
      <right/>
      <top style="hair">
        <color rgb="FF000000"/>
      </top>
      <bottom style="double">
        <color rgb="FF000000"/>
      </bottom>
      <diagonal/>
    </border>
    <border>
      <left/>
      <right style="thin">
        <color rgb="FF000000"/>
      </right>
      <top style="hair">
        <color rgb="FF000000"/>
      </top>
      <bottom style="double">
        <color rgb="FF000000"/>
      </bottom>
      <diagonal/>
    </border>
  </borders>
  <cellStyleXfs count="6">
    <xf numFmtId="0" fontId="0" fillId="0" borderId="0">
      <alignment vertical="center"/>
    </xf>
    <xf numFmtId="0" fontId="3"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cellStyleXfs>
  <cellXfs count="907">
    <xf numFmtId="0" fontId="0" fillId="0" borderId="0" xfId="0">
      <alignment vertical="center"/>
    </xf>
    <xf numFmtId="0" fontId="5" fillId="0" borderId="0" xfId="0" applyFont="1">
      <alignment vertical="center"/>
    </xf>
    <xf numFmtId="38" fontId="5" fillId="0" borderId="0" xfId="0" applyNumberFormat="1" applyFont="1">
      <alignment vertical="center"/>
    </xf>
    <xf numFmtId="178" fontId="5" fillId="0" borderId="0" xfId="0" applyNumberFormat="1" applyFont="1">
      <alignment vertical="center"/>
    </xf>
    <xf numFmtId="179" fontId="5" fillId="0" borderId="0" xfId="0" applyNumberFormat="1" applyFont="1">
      <alignment vertical="center"/>
    </xf>
    <xf numFmtId="179" fontId="0" fillId="0" borderId="0" xfId="0" applyNumberFormat="1">
      <alignment vertical="center"/>
    </xf>
    <xf numFmtId="0" fontId="7" fillId="0" borderId="0" xfId="0" applyFont="1">
      <alignment vertical="center"/>
    </xf>
    <xf numFmtId="0" fontId="2" fillId="0" borderId="0" xfId="0" applyFont="1">
      <alignment vertical="center"/>
    </xf>
    <xf numFmtId="0" fontId="10" fillId="0" borderId="0" xfId="0" applyFont="1">
      <alignment vertical="center"/>
    </xf>
    <xf numFmtId="0" fontId="7" fillId="0" borderId="0" xfId="0" applyFont="1" applyAlignment="1">
      <alignment horizontal="right" vertical="center"/>
    </xf>
    <xf numFmtId="178" fontId="0" fillId="0" borderId="0" xfId="0" applyNumberFormat="1">
      <alignment vertical="center"/>
    </xf>
    <xf numFmtId="0" fontId="7" fillId="0" borderId="0" xfId="2" applyFont="1">
      <alignment vertical="center"/>
    </xf>
    <xf numFmtId="0" fontId="0" fillId="0" borderId="0" xfId="0" applyAlignment="1">
      <alignment horizontal="left" vertical="center"/>
    </xf>
    <xf numFmtId="0" fontId="0" fillId="0" borderId="0" xfId="0" applyAlignment="1"/>
    <xf numFmtId="0" fontId="0" fillId="0" borderId="0" xfId="0" applyAlignment="1">
      <alignment horizontal="center" vertical="center"/>
    </xf>
    <xf numFmtId="176" fontId="8" fillId="0" borderId="17" xfId="0" applyNumberFormat="1" applyFont="1" applyBorder="1">
      <alignment vertical="center"/>
    </xf>
    <xf numFmtId="0" fontId="12" fillId="0" borderId="0" xfId="0" applyFont="1">
      <alignment vertical="center"/>
    </xf>
    <xf numFmtId="0" fontId="13" fillId="0" borderId="0" xfId="0" applyFont="1">
      <alignment vertical="center"/>
    </xf>
    <xf numFmtId="176" fontId="7" fillId="0" borderId="80" xfId="0" applyNumberFormat="1" applyFont="1" applyBorder="1">
      <alignment vertical="center"/>
    </xf>
    <xf numFmtId="176" fontId="7" fillId="0" borderId="59" xfId="0" applyNumberFormat="1" applyFont="1" applyBorder="1">
      <alignment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11" xfId="0" applyFont="1" applyBorder="1" applyAlignment="1">
      <alignment horizontal="center" vertical="center"/>
    </xf>
    <xf numFmtId="0" fontId="7" fillId="0" borderId="19" xfId="0" applyFont="1" applyBorder="1" applyAlignment="1">
      <alignment horizontal="center" vertical="center"/>
    </xf>
    <xf numFmtId="0" fontId="7" fillId="0" borderId="23" xfId="0" applyFont="1" applyBorder="1" applyAlignment="1">
      <alignment horizontal="center" vertical="center"/>
    </xf>
    <xf numFmtId="0" fontId="7" fillId="0" borderId="6" xfId="0" applyFont="1" applyBorder="1" applyAlignment="1">
      <alignment horizontal="center" vertical="center"/>
    </xf>
    <xf numFmtId="0" fontId="7" fillId="0" borderId="31" xfId="0" applyFont="1" applyBorder="1" applyAlignment="1">
      <alignment horizontal="center" vertical="center"/>
    </xf>
    <xf numFmtId="176" fontId="7" fillId="0" borderId="21" xfId="0" applyNumberFormat="1" applyFont="1" applyBorder="1">
      <alignment vertical="center"/>
    </xf>
    <xf numFmtId="176" fontId="7" fillId="0" borderId="23" xfId="0" applyNumberFormat="1" applyFont="1" applyBorder="1">
      <alignment vertical="center"/>
    </xf>
    <xf numFmtId="176" fontId="7" fillId="0" borderId="26" xfId="0" applyNumberFormat="1" applyFont="1" applyBorder="1">
      <alignment vertical="center"/>
    </xf>
    <xf numFmtId="0" fontId="7" fillId="0" borderId="25" xfId="0" applyFont="1" applyBorder="1" applyAlignment="1">
      <alignment horizontal="center" vertical="center"/>
    </xf>
    <xf numFmtId="176" fontId="7" fillId="0" borderId="25" xfId="0" applyNumberFormat="1" applyFont="1" applyBorder="1">
      <alignment vertical="center"/>
    </xf>
    <xf numFmtId="176" fontId="7" fillId="0" borderId="19" xfId="0" applyNumberFormat="1" applyFont="1" applyBorder="1">
      <alignment vertical="center"/>
    </xf>
    <xf numFmtId="0" fontId="7" fillId="0" borderId="53" xfId="0" applyFont="1" applyBorder="1" applyAlignment="1">
      <alignment horizontal="center" vertical="center"/>
    </xf>
    <xf numFmtId="176" fontId="7" fillId="0" borderId="54" xfId="0" applyNumberFormat="1" applyFont="1" applyBorder="1">
      <alignment vertical="center"/>
    </xf>
    <xf numFmtId="183" fontId="7" fillId="0" borderId="21" xfId="0" applyNumberFormat="1" applyFont="1" applyBorder="1">
      <alignment vertical="center"/>
    </xf>
    <xf numFmtId="176" fontId="7" fillId="0" borderId="50" xfId="0" applyNumberFormat="1" applyFont="1" applyBorder="1">
      <alignment vertical="center"/>
    </xf>
    <xf numFmtId="0" fontId="7" fillId="0" borderId="82" xfId="0" applyFont="1" applyBorder="1" applyAlignment="1">
      <alignment horizontal="center" vertical="center"/>
    </xf>
    <xf numFmtId="0" fontId="7" fillId="0" borderId="68" xfId="0" applyFont="1" applyBorder="1" applyAlignment="1">
      <alignment horizontal="center" vertical="center"/>
    </xf>
    <xf numFmtId="176" fontId="7" fillId="0" borderId="75" xfId="0" applyNumberFormat="1" applyFont="1" applyBorder="1">
      <alignment vertical="center"/>
    </xf>
    <xf numFmtId="0" fontId="7" fillId="0" borderId="29" xfId="0" applyFont="1" applyBorder="1" applyAlignment="1">
      <alignment horizontal="right" vertical="center"/>
    </xf>
    <xf numFmtId="0" fontId="7" fillId="0" borderId="4" xfId="0" applyFont="1" applyBorder="1" applyAlignment="1">
      <alignment horizontal="center" vertical="center"/>
    </xf>
    <xf numFmtId="176" fontId="8" fillId="0" borderId="60" xfId="0" applyNumberFormat="1" applyFont="1" applyBorder="1">
      <alignment vertical="center"/>
    </xf>
    <xf numFmtId="0" fontId="7" fillId="0" borderId="66" xfId="0" applyFont="1" applyBorder="1" applyAlignment="1">
      <alignment horizontal="center" vertical="center"/>
    </xf>
    <xf numFmtId="0" fontId="7" fillId="0" borderId="67" xfId="0" applyFont="1" applyBorder="1" applyAlignment="1">
      <alignment horizontal="left" vertical="center"/>
    </xf>
    <xf numFmtId="176" fontId="8" fillId="0" borderId="58" xfId="0" applyNumberFormat="1" applyFont="1" applyBorder="1">
      <alignment vertical="center"/>
    </xf>
    <xf numFmtId="0" fontId="7" fillId="0" borderId="63" xfId="0" applyFont="1" applyBorder="1" applyAlignment="1">
      <alignment horizontal="left" vertical="center"/>
    </xf>
    <xf numFmtId="176" fontId="8" fillId="0" borderId="50" xfId="0" applyNumberFormat="1" applyFont="1" applyBorder="1">
      <alignment vertical="center"/>
    </xf>
    <xf numFmtId="0" fontId="7" fillId="0" borderId="57" xfId="0" applyFont="1" applyBorder="1" applyAlignment="1">
      <alignment horizontal="center" vertical="center"/>
    </xf>
    <xf numFmtId="0" fontId="7" fillId="0" borderId="37" xfId="0" applyFont="1" applyBorder="1">
      <alignment vertical="center"/>
    </xf>
    <xf numFmtId="0" fontId="7" fillId="0" borderId="38" xfId="0" applyFont="1" applyBorder="1" applyAlignment="1">
      <alignment horizontal="left" vertical="center"/>
    </xf>
    <xf numFmtId="0" fontId="0" fillId="0" borderId="66" xfId="0" applyBorder="1" applyAlignment="1">
      <alignment horizontal="center" vertical="center"/>
    </xf>
    <xf numFmtId="0" fontId="7" fillId="0" borderId="59" xfId="0" applyFont="1" applyBorder="1" applyAlignment="1">
      <alignment horizontal="left" vertical="center"/>
    </xf>
    <xf numFmtId="0" fontId="0" fillId="0" borderId="68" xfId="0" applyBorder="1" applyAlignment="1">
      <alignment horizontal="center" vertical="center"/>
    </xf>
    <xf numFmtId="0" fontId="0" fillId="0" borderId="57" xfId="0" applyBorder="1" applyAlignment="1">
      <alignment horizontal="center" vertical="center"/>
    </xf>
    <xf numFmtId="176" fontId="7" fillId="0" borderId="7" xfId="0" applyNumberFormat="1" applyFont="1" applyBorder="1">
      <alignment vertical="center"/>
    </xf>
    <xf numFmtId="176" fontId="7" fillId="0" borderId="28" xfId="0" applyNumberFormat="1" applyFont="1" applyBorder="1">
      <alignment vertical="center"/>
    </xf>
    <xf numFmtId="186" fontId="7" fillId="0" borderId="55" xfId="0" applyNumberFormat="1" applyFont="1" applyBorder="1" applyAlignment="1">
      <alignment horizontal="distributed" vertical="center"/>
    </xf>
    <xf numFmtId="186" fontId="7" fillId="0" borderId="37" xfId="0" applyNumberFormat="1" applyFont="1" applyBorder="1" applyAlignment="1">
      <alignment horizontal="distributed" vertical="center"/>
    </xf>
    <xf numFmtId="176" fontId="8" fillId="0" borderId="71" xfId="0" applyNumberFormat="1" applyFont="1" applyBorder="1">
      <alignment vertical="center"/>
    </xf>
    <xf numFmtId="176" fontId="7" fillId="0" borderId="76" xfId="0" applyNumberFormat="1" applyFont="1" applyBorder="1">
      <alignment vertical="center"/>
    </xf>
    <xf numFmtId="0" fontId="7" fillId="0" borderId="54" xfId="0" applyFont="1" applyBorder="1" applyAlignment="1">
      <alignment horizontal="distributed" vertical="center"/>
    </xf>
    <xf numFmtId="0" fontId="7" fillId="0" borderId="26" xfId="0" applyFont="1" applyBorder="1" applyAlignment="1">
      <alignment horizontal="distributed" vertical="center"/>
    </xf>
    <xf numFmtId="0" fontId="7" fillId="0" borderId="75" xfId="0" applyFont="1" applyBorder="1" applyAlignment="1">
      <alignment horizontal="distributed" vertical="center"/>
    </xf>
    <xf numFmtId="0" fontId="7" fillId="0" borderId="21" xfId="0" applyFont="1" applyBorder="1" applyAlignment="1">
      <alignment horizontal="distributed" vertical="center"/>
    </xf>
    <xf numFmtId="0" fontId="7" fillId="0" borderId="39" xfId="0" applyFont="1" applyBorder="1" applyAlignment="1">
      <alignment horizontal="center" vertical="center"/>
    </xf>
    <xf numFmtId="0" fontId="0" fillId="0" borderId="90" xfId="0" applyBorder="1">
      <alignment vertical="center"/>
    </xf>
    <xf numFmtId="0" fontId="0" fillId="0" borderId="29" xfId="0" applyBorder="1">
      <alignment vertical="center"/>
    </xf>
    <xf numFmtId="0" fontId="7" fillId="0" borderId="28" xfId="0" applyFont="1" applyBorder="1" applyAlignment="1">
      <alignment horizontal="center" vertical="center"/>
    </xf>
    <xf numFmtId="0" fontId="7" fillId="0" borderId="93" xfId="0" applyFont="1" applyBorder="1" applyAlignment="1">
      <alignment horizontal="center" vertical="center"/>
    </xf>
    <xf numFmtId="0" fontId="7" fillId="0" borderId="94" xfId="0" applyFont="1" applyBorder="1" applyAlignment="1">
      <alignment horizontal="center" vertical="center"/>
    </xf>
    <xf numFmtId="0" fontId="7" fillId="0" borderId="95" xfId="0" applyFont="1" applyBorder="1" applyAlignment="1">
      <alignment horizontal="center" vertical="center"/>
    </xf>
    <xf numFmtId="0" fontId="7" fillId="0" borderId="96" xfId="0" applyFont="1" applyBorder="1" applyAlignment="1">
      <alignment horizontal="center" vertical="center"/>
    </xf>
    <xf numFmtId="177" fontId="8" fillId="0" borderId="16" xfId="0" applyNumberFormat="1" applyFont="1" applyBorder="1">
      <alignment vertical="center"/>
    </xf>
    <xf numFmtId="186" fontId="8" fillId="0" borderId="25" xfId="0" applyNumberFormat="1" applyFont="1" applyBorder="1" applyAlignment="1">
      <alignment horizontal="distributed" vertical="center"/>
    </xf>
    <xf numFmtId="0" fontId="7" fillId="0" borderId="112" xfId="0" applyFont="1" applyBorder="1" applyAlignment="1">
      <alignment horizontal="center" vertical="center"/>
    </xf>
    <xf numFmtId="176" fontId="8" fillId="0" borderId="120" xfId="0" applyNumberFormat="1" applyFont="1" applyBorder="1">
      <alignment vertical="center"/>
    </xf>
    <xf numFmtId="0" fontId="7" fillId="0" borderId="122" xfId="0" applyFont="1" applyBorder="1" applyAlignment="1">
      <alignment horizontal="center" vertical="center"/>
    </xf>
    <xf numFmtId="0" fontId="7" fillId="0" borderId="123" xfId="0" applyFont="1" applyBorder="1" applyAlignment="1">
      <alignment horizontal="center" vertical="center"/>
    </xf>
    <xf numFmtId="176" fontId="7" fillId="0" borderId="123" xfId="0" applyNumberFormat="1" applyFont="1" applyBorder="1">
      <alignment vertical="center"/>
    </xf>
    <xf numFmtId="0" fontId="7" fillId="0" borderId="126" xfId="0" applyFont="1" applyBorder="1" applyAlignment="1">
      <alignment horizontal="center" vertical="center"/>
    </xf>
    <xf numFmtId="0" fontId="7" fillId="0" borderId="127" xfId="0" applyFont="1" applyBorder="1" applyAlignment="1">
      <alignment horizontal="center" vertical="center"/>
    </xf>
    <xf numFmtId="176" fontId="7" fillId="0" borderId="127" xfId="0" applyNumberFormat="1" applyFont="1" applyBorder="1">
      <alignment vertical="center"/>
    </xf>
    <xf numFmtId="176" fontId="7" fillId="0" borderId="133" xfId="0" applyNumberFormat="1" applyFont="1" applyBorder="1">
      <alignment vertical="center"/>
    </xf>
    <xf numFmtId="176" fontId="7" fillId="0" borderId="137" xfId="0" applyNumberFormat="1" applyFont="1" applyBorder="1">
      <alignment vertical="center"/>
    </xf>
    <xf numFmtId="176" fontId="7" fillId="0" borderId="140" xfId="0" applyNumberFormat="1" applyFont="1" applyBorder="1">
      <alignment vertical="center"/>
    </xf>
    <xf numFmtId="0" fontId="7" fillId="0" borderId="110" xfId="0" applyFont="1" applyBorder="1" applyAlignment="1">
      <alignment horizontal="center" vertical="center"/>
    </xf>
    <xf numFmtId="0" fontId="7" fillId="0" borderId="143" xfId="0" applyFont="1" applyBorder="1" applyAlignment="1">
      <alignment horizontal="center" vertical="center"/>
    </xf>
    <xf numFmtId="176" fontId="7" fillId="0" borderId="136" xfId="0" applyNumberFormat="1" applyFont="1" applyBorder="1">
      <alignment vertical="center"/>
    </xf>
    <xf numFmtId="0" fontId="7" fillId="0" borderId="116" xfId="0" applyFont="1" applyBorder="1" applyAlignment="1">
      <alignment horizontal="center" vertical="center"/>
    </xf>
    <xf numFmtId="0" fontId="7" fillId="0" borderId="145" xfId="0" applyFont="1" applyBorder="1" applyAlignment="1">
      <alignment horizontal="center" vertical="center"/>
    </xf>
    <xf numFmtId="176" fontId="7" fillId="0" borderId="145" xfId="0" applyNumberFormat="1" applyFont="1" applyBorder="1">
      <alignment vertical="center"/>
    </xf>
    <xf numFmtId="176" fontId="7" fillId="0" borderId="148" xfId="0" applyNumberFormat="1" applyFont="1" applyBorder="1">
      <alignment vertical="center"/>
    </xf>
    <xf numFmtId="0" fontId="7" fillId="0" borderId="152" xfId="0" applyFont="1" applyBorder="1" applyAlignment="1">
      <alignment horizontal="center" vertical="center"/>
    </xf>
    <xf numFmtId="176" fontId="7" fillId="0" borderId="152" xfId="0" applyNumberFormat="1" applyFont="1" applyBorder="1">
      <alignment vertical="center"/>
    </xf>
    <xf numFmtId="0" fontId="7" fillId="0" borderId="155" xfId="0" applyFont="1" applyBorder="1" applyAlignment="1">
      <alignment horizontal="center" vertical="center"/>
    </xf>
    <xf numFmtId="183" fontId="7" fillId="0" borderId="148" xfId="0" applyNumberFormat="1" applyFont="1" applyBorder="1">
      <alignment vertical="center"/>
    </xf>
    <xf numFmtId="0" fontId="7" fillId="0" borderId="150" xfId="0" applyFont="1" applyBorder="1" applyAlignment="1">
      <alignment horizontal="center" vertical="center"/>
    </xf>
    <xf numFmtId="176" fontId="7" fillId="0" borderId="150" xfId="0" applyNumberFormat="1" applyFont="1" applyBorder="1">
      <alignment vertical="center"/>
    </xf>
    <xf numFmtId="0" fontId="7" fillId="0" borderId="148" xfId="0" applyFont="1" applyBorder="1" applyAlignment="1">
      <alignment horizontal="distributed" vertical="center"/>
    </xf>
    <xf numFmtId="176" fontId="7" fillId="0" borderId="107" xfId="0" applyNumberFormat="1" applyFont="1" applyBorder="1">
      <alignment vertical="center"/>
    </xf>
    <xf numFmtId="0" fontId="7" fillId="0" borderId="129" xfId="0" applyFont="1" applyBorder="1" applyAlignment="1">
      <alignment horizontal="center" vertical="center"/>
    </xf>
    <xf numFmtId="0" fontId="7" fillId="0" borderId="90" xfId="0" applyFont="1" applyBorder="1" applyAlignment="1">
      <alignment horizontal="center" vertical="center"/>
    </xf>
    <xf numFmtId="0" fontId="7" fillId="0" borderId="136" xfId="0" applyFont="1" applyBorder="1" applyAlignment="1">
      <alignment horizontal="center" vertical="center"/>
    </xf>
    <xf numFmtId="0" fontId="7" fillId="0" borderId="140" xfId="0" applyFont="1" applyBorder="1" applyAlignment="1">
      <alignment horizontal="center" vertical="center"/>
    </xf>
    <xf numFmtId="0" fontId="7" fillId="0" borderId="106" xfId="0" applyFont="1" applyBorder="1" applyAlignment="1">
      <alignment horizontal="center" vertical="center"/>
    </xf>
    <xf numFmtId="0" fontId="7" fillId="0" borderId="168" xfId="0" applyFont="1" applyBorder="1" applyAlignment="1">
      <alignment horizontal="center" vertical="center"/>
    </xf>
    <xf numFmtId="181" fontId="7" fillId="0" borderId="127" xfId="0" applyNumberFormat="1" applyFont="1" applyBorder="1">
      <alignment vertical="center"/>
    </xf>
    <xf numFmtId="181" fontId="7" fillId="0" borderId="140" xfId="0" applyNumberFormat="1" applyFont="1" applyBorder="1">
      <alignment vertical="center"/>
    </xf>
    <xf numFmtId="181" fontId="7" fillId="0" borderId="133" xfId="0" applyNumberFormat="1" applyFont="1" applyBorder="1">
      <alignment vertical="center"/>
    </xf>
    <xf numFmtId="181" fontId="7" fillId="0" borderId="137" xfId="0" applyNumberFormat="1" applyFont="1" applyBorder="1">
      <alignment vertical="center"/>
    </xf>
    <xf numFmtId="181" fontId="7" fillId="0" borderId="145" xfId="0" applyNumberFormat="1" applyFont="1" applyBorder="1">
      <alignment vertical="center"/>
    </xf>
    <xf numFmtId="176" fontId="7" fillId="0" borderId="130" xfId="0" applyNumberFormat="1" applyFont="1" applyBorder="1">
      <alignment vertical="center"/>
    </xf>
    <xf numFmtId="179" fontId="15" fillId="0" borderId="0" xfId="0" applyNumberFormat="1" applyFont="1">
      <alignment vertical="center"/>
    </xf>
    <xf numFmtId="179" fontId="7" fillId="0" borderId="0" xfId="0" applyNumberFormat="1" applyFont="1">
      <alignment vertical="center"/>
    </xf>
    <xf numFmtId="0" fontId="7" fillId="0" borderId="182" xfId="0" applyFont="1" applyBorder="1" applyAlignment="1">
      <alignment horizontal="center" vertical="center"/>
    </xf>
    <xf numFmtId="0" fontId="7" fillId="0" borderId="184" xfId="0" applyFont="1" applyBorder="1" applyAlignment="1">
      <alignment horizontal="center" vertical="center"/>
    </xf>
    <xf numFmtId="176" fontId="7" fillId="0" borderId="183" xfId="0" applyNumberFormat="1" applyFont="1" applyBorder="1">
      <alignment vertical="center"/>
    </xf>
    <xf numFmtId="176" fontId="7" fillId="0" borderId="181" xfId="0" applyNumberFormat="1" applyFont="1" applyBorder="1">
      <alignment vertical="center"/>
    </xf>
    <xf numFmtId="176" fontId="7" fillId="0" borderId="175" xfId="0" applyNumberFormat="1" applyFont="1" applyBorder="1">
      <alignment vertical="center"/>
    </xf>
    <xf numFmtId="181" fontId="7" fillId="0" borderId="136" xfId="0" applyNumberFormat="1" applyFont="1" applyBorder="1">
      <alignment vertical="center"/>
    </xf>
    <xf numFmtId="176" fontId="7" fillId="0" borderId="195" xfId="0" applyNumberFormat="1" applyFont="1" applyBorder="1">
      <alignment vertical="center"/>
    </xf>
    <xf numFmtId="176" fontId="7" fillId="0" borderId="196" xfId="0" applyNumberFormat="1" applyFont="1" applyBorder="1">
      <alignment vertical="center"/>
    </xf>
    <xf numFmtId="0" fontId="0" fillId="0" borderId="197" xfId="0" applyBorder="1" applyAlignment="1">
      <alignment horizontal="center" vertical="center"/>
    </xf>
    <xf numFmtId="0" fontId="7" fillId="0" borderId="186" xfId="0" applyFont="1" applyBorder="1" applyAlignment="1">
      <alignment horizontal="left" vertical="center"/>
    </xf>
    <xf numFmtId="176" fontId="7" fillId="0" borderId="186" xfId="0" applyNumberFormat="1" applyFont="1" applyBorder="1">
      <alignment vertical="center"/>
    </xf>
    <xf numFmtId="0" fontId="7" fillId="0" borderId="0" xfId="0" applyFont="1" applyAlignment="1">
      <alignment horizontal="left" vertical="center"/>
    </xf>
    <xf numFmtId="181" fontId="8" fillId="0" borderId="120" xfId="0" applyNumberFormat="1" applyFont="1" applyBorder="1">
      <alignment vertical="center"/>
    </xf>
    <xf numFmtId="181" fontId="7" fillId="0" borderId="123" xfId="0" applyNumberFormat="1" applyFont="1" applyBorder="1">
      <alignment vertical="center"/>
    </xf>
    <xf numFmtId="181" fontId="7" fillId="0" borderId="129" xfId="0" applyNumberFormat="1" applyFont="1" applyBorder="1">
      <alignment vertical="center"/>
    </xf>
    <xf numFmtId="0" fontId="7" fillId="0" borderId="193" xfId="0" applyFont="1" applyBorder="1" applyAlignment="1">
      <alignment horizontal="center" vertical="center"/>
    </xf>
    <xf numFmtId="0" fontId="7" fillId="0" borderId="169" xfId="0" applyFont="1" applyBorder="1">
      <alignment vertical="center"/>
    </xf>
    <xf numFmtId="176" fontId="8" fillId="0" borderId="226" xfId="0" applyNumberFormat="1" applyFont="1" applyBorder="1">
      <alignment vertical="center"/>
    </xf>
    <xf numFmtId="58" fontId="8" fillId="0" borderId="226" xfId="0" applyNumberFormat="1" applyFont="1" applyBorder="1" applyAlignment="1">
      <alignment horizontal="distributed" vertical="center"/>
    </xf>
    <xf numFmtId="176" fontId="7" fillId="0" borderId="58" xfId="0" applyNumberFormat="1" applyFont="1" applyBorder="1">
      <alignment vertical="center"/>
    </xf>
    <xf numFmtId="0" fontId="0" fillId="0" borderId="169" xfId="0" applyBorder="1">
      <alignment vertical="center"/>
    </xf>
    <xf numFmtId="176" fontId="7" fillId="0" borderId="238" xfId="0" applyNumberFormat="1" applyFont="1" applyBorder="1">
      <alignment vertical="center"/>
    </xf>
    <xf numFmtId="0" fontId="7" fillId="0" borderId="21" xfId="0" applyFont="1" applyBorder="1">
      <alignment vertical="center"/>
    </xf>
    <xf numFmtId="0" fontId="7" fillId="0" borderId="148" xfId="0" applyFont="1" applyBorder="1">
      <alignment vertical="center"/>
    </xf>
    <xf numFmtId="0" fontId="7" fillId="0" borderId="199" xfId="0" applyFont="1" applyBorder="1" applyAlignment="1">
      <alignment horizontal="center" vertical="center"/>
    </xf>
    <xf numFmtId="186" fontId="8" fillId="0" borderId="17" xfId="0" applyNumberFormat="1" applyFont="1" applyBorder="1">
      <alignment vertical="center"/>
    </xf>
    <xf numFmtId="176" fontId="8" fillId="0" borderId="8" xfId="0" applyNumberFormat="1" applyFont="1" applyBorder="1">
      <alignment vertical="center"/>
    </xf>
    <xf numFmtId="0" fontId="7" fillId="0" borderId="11" xfId="0" applyFont="1" applyBorder="1" applyAlignment="1">
      <alignment horizontal="center" vertical="center" wrapText="1"/>
    </xf>
    <xf numFmtId="186" fontId="8" fillId="0" borderId="90" xfId="0" applyNumberFormat="1" applyFont="1" applyBorder="1" applyAlignment="1">
      <alignment horizontal="distributed" vertical="center"/>
    </xf>
    <xf numFmtId="0" fontId="7" fillId="0" borderId="30" xfId="0" applyFont="1" applyBorder="1" applyAlignment="1">
      <alignment horizontal="center" vertical="center"/>
    </xf>
    <xf numFmtId="176" fontId="7" fillId="0" borderId="251" xfId="0" applyNumberFormat="1" applyFont="1" applyBorder="1">
      <alignment vertical="center"/>
    </xf>
    <xf numFmtId="176" fontId="8" fillId="0" borderId="253" xfId="0" applyNumberFormat="1" applyFont="1" applyBorder="1" applyProtection="1">
      <alignment vertical="center"/>
      <protection locked="0"/>
    </xf>
    <xf numFmtId="176" fontId="8" fillId="0" borderId="14" xfId="0" applyNumberFormat="1" applyFont="1" applyBorder="1">
      <alignment vertical="center"/>
    </xf>
    <xf numFmtId="176" fontId="7" fillId="0" borderId="20" xfId="0" applyNumberFormat="1" applyFont="1" applyBorder="1" applyAlignment="1" applyProtection="1">
      <alignment vertical="center" wrapText="1"/>
      <protection locked="0"/>
    </xf>
    <xf numFmtId="176" fontId="7" fillId="0" borderId="254" xfId="0" applyNumberFormat="1" applyFont="1" applyBorder="1" applyProtection="1">
      <alignment vertical="center"/>
      <protection locked="0"/>
    </xf>
    <xf numFmtId="176" fontId="7" fillId="0" borderId="96" xfId="0" applyNumberFormat="1" applyFont="1" applyBorder="1" applyProtection="1">
      <alignment vertical="center"/>
      <protection locked="0"/>
    </xf>
    <xf numFmtId="176" fontId="7" fillId="0" borderId="28" xfId="0" applyNumberFormat="1" applyFont="1" applyBorder="1" applyAlignment="1">
      <alignment horizontal="right" vertical="center"/>
    </xf>
    <xf numFmtId="176" fontId="7" fillId="0" borderId="21" xfId="0" applyNumberFormat="1" applyFont="1" applyBorder="1" applyAlignment="1" applyProtection="1">
      <alignment horizontal="right" vertical="center"/>
      <protection locked="0"/>
    </xf>
    <xf numFmtId="176" fontId="7" fillId="0" borderId="252" xfId="0" applyNumberFormat="1" applyFont="1" applyBorder="1" applyAlignment="1" applyProtection="1">
      <alignment vertical="center" wrapText="1"/>
      <protection locked="0"/>
    </xf>
    <xf numFmtId="176" fontId="7" fillId="0" borderId="255" xfId="0" applyNumberFormat="1" applyFont="1" applyBorder="1" applyProtection="1">
      <alignment vertical="center"/>
      <protection locked="0"/>
    </xf>
    <xf numFmtId="176" fontId="7" fillId="0" borderId="23" xfId="0" applyNumberFormat="1" applyFont="1" applyBorder="1" applyAlignment="1" applyProtection="1">
      <alignment horizontal="right" vertical="center"/>
      <protection locked="0"/>
    </xf>
    <xf numFmtId="0" fontId="7" fillId="0" borderId="130" xfId="0" applyFont="1" applyBorder="1" applyAlignment="1">
      <alignment horizontal="center" vertical="center"/>
    </xf>
    <xf numFmtId="176" fontId="7" fillId="0" borderId="159" xfId="0" applyNumberFormat="1" applyFont="1" applyBorder="1" applyAlignment="1" applyProtection="1">
      <alignment vertical="center" wrapText="1"/>
      <protection locked="0"/>
    </xf>
    <xf numFmtId="176" fontId="7" fillId="0" borderId="130" xfId="0" applyNumberFormat="1" applyFont="1" applyBorder="1" applyProtection="1">
      <alignment vertical="center"/>
      <protection locked="0"/>
    </xf>
    <xf numFmtId="176" fontId="7" fillId="0" borderId="130" xfId="0" applyNumberFormat="1" applyFont="1" applyBorder="1" applyAlignment="1">
      <alignment horizontal="right" vertical="center"/>
    </xf>
    <xf numFmtId="0" fontId="7" fillId="0" borderId="133" xfId="0" applyFont="1" applyBorder="1" applyAlignment="1">
      <alignment horizontal="center" vertical="center"/>
    </xf>
    <xf numFmtId="176" fontId="7" fillId="0" borderId="160" xfId="0" applyNumberFormat="1" applyFont="1" applyBorder="1" applyAlignment="1" applyProtection="1">
      <alignment vertical="center" wrapText="1"/>
      <protection locked="0"/>
    </xf>
    <xf numFmtId="176" fontId="7" fillId="0" borderId="133" xfId="0" applyNumberFormat="1" applyFont="1" applyBorder="1" applyProtection="1">
      <alignment vertical="center"/>
      <protection locked="0"/>
    </xf>
    <xf numFmtId="176" fontId="7" fillId="0" borderId="133" xfId="0" applyNumberFormat="1" applyFont="1" applyBorder="1" applyAlignment="1">
      <alignment horizontal="right" vertical="center"/>
    </xf>
    <xf numFmtId="176" fontId="7" fillId="0" borderId="133" xfId="0" applyNumberFormat="1" applyFont="1" applyBorder="1" applyAlignment="1" applyProtection="1">
      <alignment horizontal="right" vertical="center"/>
      <protection locked="0"/>
    </xf>
    <xf numFmtId="0" fontId="7" fillId="0" borderId="137" xfId="0" applyFont="1" applyBorder="1" applyAlignment="1">
      <alignment horizontal="center" vertical="center"/>
    </xf>
    <xf numFmtId="176" fontId="7" fillId="0" borderId="161" xfId="0" applyNumberFormat="1" applyFont="1" applyBorder="1" applyAlignment="1" applyProtection="1">
      <alignment vertical="center" wrapText="1"/>
      <protection locked="0"/>
    </xf>
    <xf numFmtId="176" fontId="7" fillId="0" borderId="137" xfId="0" applyNumberFormat="1" applyFont="1" applyBorder="1" applyProtection="1">
      <alignment vertical="center"/>
      <protection locked="0"/>
    </xf>
    <xf numFmtId="176" fontId="7" fillId="0" borderId="137" xfId="0" applyNumberFormat="1" applyFont="1" applyBorder="1" applyAlignment="1">
      <alignment horizontal="right" vertical="center"/>
    </xf>
    <xf numFmtId="176" fontId="7" fillId="0" borderId="137" xfId="0" applyNumberFormat="1" applyFont="1" applyBorder="1" applyAlignment="1" applyProtection="1">
      <alignment horizontal="right" vertical="center"/>
      <protection locked="0"/>
    </xf>
    <xf numFmtId="0" fontId="7" fillId="0" borderId="141" xfId="0" applyFont="1" applyBorder="1" applyAlignment="1">
      <alignment horizontal="center" vertical="center"/>
    </xf>
    <xf numFmtId="176" fontId="7" fillId="0" borderId="256" xfId="0" applyNumberFormat="1" applyFont="1" applyBorder="1" applyAlignment="1" applyProtection="1">
      <alignment vertical="center" wrapText="1"/>
      <protection locked="0"/>
    </xf>
    <xf numFmtId="176" fontId="7" fillId="0" borderId="257" xfId="0" applyNumberFormat="1" applyFont="1" applyBorder="1" applyProtection="1">
      <alignment vertical="center"/>
      <protection locked="0"/>
    </xf>
    <xf numFmtId="176" fontId="7" fillId="0" borderId="150" xfId="0" applyNumberFormat="1" applyFont="1" applyBorder="1" applyAlignment="1">
      <alignment horizontal="right" vertical="center"/>
    </xf>
    <xf numFmtId="176" fontId="7" fillId="0" borderId="152" xfId="0" applyNumberFormat="1" applyFont="1" applyBorder="1" applyAlignment="1" applyProtection="1">
      <alignment horizontal="right" vertical="center"/>
      <protection locked="0"/>
    </xf>
    <xf numFmtId="176" fontId="7" fillId="0" borderId="258" xfId="0" applyNumberFormat="1" applyFont="1" applyBorder="1" applyProtection="1">
      <alignment vertical="center"/>
      <protection locked="0"/>
    </xf>
    <xf numFmtId="176" fontId="7" fillId="0" borderId="143" xfId="0" applyNumberFormat="1" applyFont="1" applyBorder="1" applyProtection="1">
      <alignment vertical="center"/>
      <protection locked="0"/>
    </xf>
    <xf numFmtId="176" fontId="7" fillId="0" borderId="143" xfId="0" applyNumberFormat="1" applyFont="1" applyBorder="1" applyAlignment="1">
      <alignment horizontal="right" vertical="center"/>
    </xf>
    <xf numFmtId="176" fontId="7" fillId="0" borderId="163" xfId="0" applyNumberFormat="1" applyFont="1" applyBorder="1" applyProtection="1">
      <alignment vertical="center"/>
      <protection locked="0"/>
    </xf>
    <xf numFmtId="176" fontId="7" fillId="0" borderId="129" xfId="0" applyNumberFormat="1" applyFont="1" applyBorder="1" applyProtection="1">
      <alignment vertical="center"/>
      <protection locked="0"/>
    </xf>
    <xf numFmtId="176" fontId="7" fillId="0" borderId="129" xfId="0" applyNumberFormat="1" applyFont="1" applyBorder="1" applyAlignment="1">
      <alignment horizontal="right" vertical="center"/>
    </xf>
    <xf numFmtId="176" fontId="7" fillId="0" borderId="162" xfId="0" applyNumberFormat="1" applyFont="1" applyBorder="1" applyProtection="1">
      <alignment vertical="center"/>
      <protection locked="0"/>
    </xf>
    <xf numFmtId="176" fontId="7" fillId="0" borderId="127" xfId="0" applyNumberFormat="1" applyFont="1" applyBorder="1" applyProtection="1">
      <alignment vertical="center"/>
      <protection locked="0"/>
    </xf>
    <xf numFmtId="176" fontId="7" fillId="0" borderId="127" xfId="0" applyNumberFormat="1" applyFont="1" applyBorder="1" applyAlignment="1">
      <alignment horizontal="right" vertical="center"/>
    </xf>
    <xf numFmtId="176" fontId="7" fillId="0" borderId="149" xfId="0" applyNumberFormat="1" applyFont="1" applyBorder="1" applyProtection="1">
      <alignment vertical="center"/>
      <protection locked="0"/>
    </xf>
    <xf numFmtId="176" fontId="7" fillId="0" borderId="145" xfId="0" applyNumberFormat="1" applyFont="1" applyBorder="1" applyProtection="1">
      <alignment vertical="center"/>
      <protection locked="0"/>
    </xf>
    <xf numFmtId="176" fontId="7" fillId="0" borderId="145" xfId="0" applyNumberFormat="1" applyFont="1" applyBorder="1" applyAlignment="1">
      <alignment horizontal="right" vertical="center"/>
    </xf>
    <xf numFmtId="176" fontId="7" fillId="0" borderId="136" xfId="0" applyNumberFormat="1" applyFont="1" applyBorder="1" applyProtection="1">
      <alignment vertical="center"/>
      <protection locked="0"/>
    </xf>
    <xf numFmtId="176" fontId="7" fillId="0" borderId="129" xfId="0" applyNumberFormat="1" applyFont="1" applyBorder="1">
      <alignment vertical="center"/>
    </xf>
    <xf numFmtId="176" fontId="7" fillId="0" borderId="93" xfId="0" applyNumberFormat="1" applyFont="1" applyBorder="1">
      <alignment vertical="center"/>
    </xf>
    <xf numFmtId="176" fontId="7" fillId="0" borderId="93" xfId="0" applyNumberFormat="1" applyFont="1" applyBorder="1" applyProtection="1">
      <alignment vertical="center"/>
      <protection locked="0"/>
    </xf>
    <xf numFmtId="176" fontId="7" fillId="0" borderId="143" xfId="0" applyNumberFormat="1" applyFont="1" applyBorder="1">
      <alignment vertical="center"/>
    </xf>
    <xf numFmtId="176" fontId="8" fillId="0" borderId="26" xfId="0" applyNumberFormat="1" applyFont="1" applyBorder="1">
      <alignment vertical="center"/>
    </xf>
    <xf numFmtId="0" fontId="7" fillId="0" borderId="7" xfId="0" applyFont="1" applyBorder="1" applyAlignment="1">
      <alignment horizontal="left" vertical="center"/>
    </xf>
    <xf numFmtId="176" fontId="7" fillId="0" borderId="0" xfId="0" applyNumberFormat="1" applyFont="1">
      <alignment vertical="center"/>
    </xf>
    <xf numFmtId="176" fontId="7" fillId="0" borderId="17" xfId="0" applyNumberFormat="1" applyFont="1" applyBorder="1">
      <alignment vertical="center"/>
    </xf>
    <xf numFmtId="176" fontId="7" fillId="0" borderId="17" xfId="0" applyNumberFormat="1" applyFont="1" applyBorder="1" applyAlignment="1">
      <alignment horizontal="right" vertical="center"/>
    </xf>
    <xf numFmtId="0" fontId="7" fillId="0" borderId="26" xfId="0" applyFont="1" applyBorder="1" applyAlignment="1">
      <alignment horizontal="center" vertical="center"/>
    </xf>
    <xf numFmtId="176" fontId="7" fillId="0" borderId="26" xfId="0" applyNumberFormat="1" applyFont="1" applyBorder="1" applyProtection="1">
      <alignment vertical="center"/>
      <protection locked="0"/>
    </xf>
    <xf numFmtId="176" fontId="7" fillId="0" borderId="25" xfId="0" applyNumberFormat="1" applyFont="1" applyBorder="1" applyAlignment="1">
      <alignment horizontal="right" vertical="center"/>
    </xf>
    <xf numFmtId="0" fontId="7" fillId="0" borderId="21" xfId="0" applyFont="1" applyBorder="1" applyAlignment="1">
      <alignment horizontal="center" vertical="center"/>
    </xf>
    <xf numFmtId="176" fontId="7" fillId="0" borderId="21" xfId="0" applyNumberFormat="1" applyFont="1" applyBorder="1" applyProtection="1">
      <alignment vertical="center"/>
      <protection locked="0"/>
    </xf>
    <xf numFmtId="0" fontId="7" fillId="0" borderId="166" xfId="0" applyFont="1" applyBorder="1" applyAlignment="1">
      <alignment horizontal="center" vertical="center"/>
    </xf>
    <xf numFmtId="176" fontId="7" fillId="0" borderId="166" xfId="0" applyNumberFormat="1" applyFont="1" applyBorder="1">
      <alignment vertical="center"/>
    </xf>
    <xf numFmtId="0" fontId="7" fillId="0" borderId="167" xfId="0" applyFont="1" applyBorder="1" applyAlignment="1">
      <alignment horizontal="center" vertical="center"/>
    </xf>
    <xf numFmtId="176" fontId="7" fillId="0" borderId="167" xfId="0" applyNumberFormat="1" applyFont="1" applyBorder="1">
      <alignment vertical="center"/>
    </xf>
    <xf numFmtId="176" fontId="7" fillId="0" borderId="167" xfId="0" applyNumberFormat="1" applyFont="1" applyBorder="1" applyProtection="1">
      <alignment vertical="center"/>
      <protection locked="0"/>
    </xf>
    <xf numFmtId="0" fontId="7" fillId="0" borderId="147" xfId="0" applyFont="1" applyBorder="1" applyAlignment="1">
      <alignment horizontal="center" vertical="center"/>
    </xf>
    <xf numFmtId="0" fontId="7" fillId="0" borderId="148" xfId="0" applyFont="1" applyBorder="1" applyAlignment="1">
      <alignment horizontal="center" vertical="center"/>
    </xf>
    <xf numFmtId="176" fontId="7" fillId="0" borderId="148" xfId="0" applyNumberFormat="1" applyFont="1" applyBorder="1" applyProtection="1">
      <alignment vertical="center"/>
      <protection locked="0"/>
    </xf>
    <xf numFmtId="176" fontId="7" fillId="0" borderId="168" xfId="0" applyNumberFormat="1" applyFont="1" applyBorder="1">
      <alignment vertical="center"/>
    </xf>
    <xf numFmtId="0" fontId="7" fillId="0" borderId="5" xfId="0" applyFont="1" applyBorder="1" applyAlignment="1">
      <alignment horizontal="center" vertical="center" wrapText="1"/>
    </xf>
    <xf numFmtId="0" fontId="0" fillId="0" borderId="6" xfId="0" applyBorder="1">
      <alignment vertical="center"/>
    </xf>
    <xf numFmtId="0" fontId="0" fillId="0" borderId="7" xfId="0" applyBorder="1">
      <alignment vertical="center"/>
    </xf>
    <xf numFmtId="0" fontId="0" fillId="0" borderId="37" xfId="0" applyBorder="1">
      <alignment vertical="center"/>
    </xf>
    <xf numFmtId="0" fontId="0" fillId="0" borderId="38" xfId="0" applyBorder="1">
      <alignment vertical="center"/>
    </xf>
    <xf numFmtId="38" fontId="7" fillId="0" borderId="0" xfId="0" applyNumberFormat="1" applyFont="1" applyAlignment="1">
      <alignment horizontal="right" vertical="center"/>
    </xf>
    <xf numFmtId="0" fontId="7" fillId="0" borderId="18" xfId="0" applyFont="1" applyBorder="1" applyAlignment="1">
      <alignment horizontal="center" vertical="center"/>
    </xf>
    <xf numFmtId="181" fontId="7" fillId="0" borderId="19" xfId="0" applyNumberFormat="1" applyFont="1" applyBorder="1">
      <alignment vertical="center"/>
    </xf>
    <xf numFmtId="181" fontId="7" fillId="0" borderId="19" xfId="0" applyNumberFormat="1" applyFont="1" applyBorder="1" applyProtection="1">
      <alignment vertical="center"/>
      <protection locked="0"/>
    </xf>
    <xf numFmtId="0" fontId="7" fillId="0" borderId="22" xfId="0" applyFont="1" applyBorder="1" applyAlignment="1">
      <alignment horizontal="center" vertical="center"/>
    </xf>
    <xf numFmtId="181" fontId="7" fillId="0" borderId="23" xfId="0" applyNumberFormat="1" applyFont="1" applyBorder="1">
      <alignment vertical="center"/>
    </xf>
    <xf numFmtId="181" fontId="7" fillId="0" borderId="23" xfId="0" applyNumberFormat="1" applyFont="1" applyBorder="1" applyProtection="1">
      <alignment vertical="center"/>
      <protection locked="0"/>
    </xf>
    <xf numFmtId="181" fontId="7" fillId="0" borderId="127" xfId="0" applyNumberFormat="1" applyFont="1" applyBorder="1" applyProtection="1">
      <alignment vertical="center"/>
      <protection locked="0"/>
    </xf>
    <xf numFmtId="181" fontId="7" fillId="0" borderId="25" xfId="0" applyNumberFormat="1" applyFont="1" applyBorder="1">
      <alignment vertical="center"/>
    </xf>
    <xf numFmtId="181" fontId="7" fillId="0" borderId="25" xfId="0" applyNumberFormat="1" applyFont="1" applyBorder="1" applyProtection="1">
      <alignment vertical="center"/>
      <protection locked="0"/>
    </xf>
    <xf numFmtId="0" fontId="7" fillId="0" borderId="151" xfId="0" applyFont="1" applyBorder="1" applyAlignment="1">
      <alignment horizontal="center" vertical="center"/>
    </xf>
    <xf numFmtId="181" fontId="7" fillId="0" borderId="152" xfId="0" applyNumberFormat="1" applyFont="1" applyBorder="1">
      <alignment vertical="center"/>
    </xf>
    <xf numFmtId="181" fontId="7" fillId="0" borderId="152" xfId="0" applyNumberFormat="1" applyFont="1" applyBorder="1" applyProtection="1">
      <alignment vertical="center"/>
      <protection locked="0"/>
    </xf>
    <xf numFmtId="0" fontId="7" fillId="0" borderId="171" xfId="0" applyFont="1" applyBorder="1" applyAlignment="1">
      <alignment horizontal="center" vertical="center"/>
    </xf>
    <xf numFmtId="181" fontId="7" fillId="0" borderId="143" xfId="0" applyNumberFormat="1" applyFont="1" applyBorder="1">
      <alignment vertical="center"/>
    </xf>
    <xf numFmtId="38" fontId="7" fillId="0" borderId="5" xfId="0" applyNumberFormat="1" applyFont="1" applyBorder="1" applyAlignment="1">
      <alignment horizontal="center" vertical="center"/>
    </xf>
    <xf numFmtId="0" fontId="7" fillId="0" borderId="0" xfId="0" applyFont="1" applyAlignment="1">
      <alignment horizontal="center" vertical="center"/>
    </xf>
    <xf numFmtId="38" fontId="7" fillId="0" borderId="11" xfId="0" applyNumberFormat="1" applyFont="1" applyBorder="1" applyAlignment="1">
      <alignment horizontal="center" vertical="center"/>
    </xf>
    <xf numFmtId="181" fontId="8" fillId="0" borderId="36" xfId="0" applyNumberFormat="1" applyFont="1" applyBorder="1">
      <alignment vertical="center"/>
    </xf>
    <xf numFmtId="181" fontId="8" fillId="0" borderId="36" xfId="0" applyNumberFormat="1" applyFont="1" applyBorder="1" applyAlignment="1">
      <alignment horizontal="right" vertical="center"/>
    </xf>
    <xf numFmtId="181" fontId="7" fillId="0" borderId="130" xfId="0" applyNumberFormat="1" applyFont="1" applyBorder="1">
      <alignment vertical="center"/>
    </xf>
    <xf numFmtId="181" fontId="7" fillId="0" borderId="133" xfId="0" applyNumberFormat="1" applyFont="1" applyBorder="1" applyProtection="1">
      <alignment vertical="center"/>
      <protection locked="0"/>
    </xf>
    <xf numFmtId="181" fontId="7" fillId="0" borderId="137" xfId="0" applyNumberFormat="1" applyFont="1" applyBorder="1" applyProtection="1">
      <alignment vertical="center"/>
      <protection locked="0"/>
    </xf>
    <xf numFmtId="181" fontId="7" fillId="0" borderId="21" xfId="0" applyNumberFormat="1" applyFont="1" applyBorder="1">
      <alignment vertical="center"/>
    </xf>
    <xf numFmtId="181" fontId="7" fillId="0" borderId="21" xfId="0" applyNumberFormat="1" applyFont="1" applyBorder="1" applyProtection="1">
      <alignment vertical="center"/>
      <protection locked="0"/>
    </xf>
    <xf numFmtId="181" fontId="7" fillId="0" borderId="26" xfId="0" applyNumberFormat="1" applyFont="1" applyBorder="1">
      <alignment vertical="center"/>
    </xf>
    <xf numFmtId="181" fontId="7" fillId="0" borderId="26" xfId="0" applyNumberFormat="1" applyFont="1" applyBorder="1" applyProtection="1">
      <alignment vertical="center"/>
      <protection locked="0"/>
    </xf>
    <xf numFmtId="179" fontId="7" fillId="0" borderId="0" xfId="0" applyNumberFormat="1" applyFont="1" applyAlignment="1">
      <alignment horizontal="right" vertical="center"/>
    </xf>
    <xf numFmtId="176" fontId="7" fillId="0" borderId="19" xfId="0" applyNumberFormat="1" applyFont="1" applyBorder="1" applyProtection="1">
      <alignment vertical="center"/>
      <protection locked="0"/>
    </xf>
    <xf numFmtId="176" fontId="7" fillId="0" borderId="18" xfId="0" applyNumberFormat="1" applyFont="1" applyBorder="1" applyProtection="1">
      <alignment vertical="center"/>
      <protection locked="0"/>
    </xf>
    <xf numFmtId="176" fontId="7" fillId="0" borderId="45" xfId="0" applyNumberFormat="1" applyFont="1" applyBorder="1" applyProtection="1">
      <alignment vertical="center"/>
      <protection locked="0"/>
    </xf>
    <xf numFmtId="176" fontId="7" fillId="0" borderId="23" xfId="0" applyNumberFormat="1" applyFont="1" applyBorder="1" applyProtection="1">
      <alignment vertical="center"/>
      <protection locked="0"/>
    </xf>
    <xf numFmtId="176" fontId="7" fillId="0" borderId="22" xfId="0" applyNumberFormat="1" applyFont="1" applyBorder="1" applyProtection="1">
      <alignment vertical="center"/>
      <protection locked="0"/>
    </xf>
    <xf numFmtId="176" fontId="7" fillId="0" borderId="46" xfId="0" applyNumberFormat="1" applyFont="1" applyBorder="1" applyProtection="1">
      <alignment vertical="center"/>
      <protection locked="0"/>
    </xf>
    <xf numFmtId="176" fontId="7" fillId="0" borderId="131" xfId="0" applyNumberFormat="1" applyFont="1" applyBorder="1">
      <alignment vertical="center"/>
    </xf>
    <xf numFmtId="176" fontId="7" fillId="0" borderId="132" xfId="0" applyNumberFormat="1" applyFont="1" applyBorder="1">
      <alignment vertical="center"/>
    </xf>
    <xf numFmtId="176" fontId="7" fillId="0" borderId="134" xfId="0" applyNumberFormat="1" applyFont="1" applyBorder="1" applyProtection="1">
      <alignment vertical="center"/>
      <protection locked="0"/>
    </xf>
    <xf numFmtId="176" fontId="7" fillId="0" borderId="135" xfId="0" applyNumberFormat="1" applyFont="1" applyBorder="1" applyProtection="1">
      <alignment vertical="center"/>
      <protection locked="0"/>
    </xf>
    <xf numFmtId="176" fontId="7" fillId="0" borderId="138" xfId="0" applyNumberFormat="1" applyFont="1" applyBorder="1" applyProtection="1">
      <alignment vertical="center"/>
      <protection locked="0"/>
    </xf>
    <xf numFmtId="176" fontId="7" fillId="0" borderId="139" xfId="0" applyNumberFormat="1" applyFont="1" applyBorder="1" applyProtection="1">
      <alignment vertical="center"/>
      <protection locked="0"/>
    </xf>
    <xf numFmtId="176" fontId="7" fillId="0" borderId="25" xfId="0" applyNumberFormat="1" applyFont="1" applyBorder="1" applyProtection="1">
      <alignment vertical="center"/>
      <protection locked="0"/>
    </xf>
    <xf numFmtId="176" fontId="7" fillId="0" borderId="30" xfId="0" applyNumberFormat="1" applyFont="1" applyBorder="1" applyProtection="1">
      <alignment vertical="center"/>
      <protection locked="0"/>
    </xf>
    <xf numFmtId="176" fontId="7" fillId="0" borderId="47" xfId="0" applyNumberFormat="1" applyFont="1" applyBorder="1" applyProtection="1">
      <alignment vertical="center"/>
      <protection locked="0"/>
    </xf>
    <xf numFmtId="176" fontId="7" fillId="0" borderId="152" xfId="0" applyNumberFormat="1" applyFont="1" applyBorder="1" applyProtection="1">
      <alignment vertical="center"/>
      <protection locked="0"/>
    </xf>
    <xf numFmtId="176" fontId="7" fillId="0" borderId="151" xfId="0" applyNumberFormat="1" applyFont="1" applyBorder="1" applyProtection="1">
      <alignment vertical="center"/>
      <protection locked="0"/>
    </xf>
    <xf numFmtId="176" fontId="7" fillId="0" borderId="154" xfId="0" applyNumberFormat="1" applyFont="1" applyBorder="1" applyProtection="1">
      <alignment vertical="center"/>
      <protection locked="0"/>
    </xf>
    <xf numFmtId="176" fontId="7" fillId="0" borderId="171" xfId="0" applyNumberFormat="1" applyFont="1" applyBorder="1">
      <alignment vertical="center"/>
    </xf>
    <xf numFmtId="176" fontId="7" fillId="0" borderId="172" xfId="0" applyNumberFormat="1" applyFont="1" applyBorder="1">
      <alignment vertical="center"/>
    </xf>
    <xf numFmtId="176" fontId="7" fillId="0" borderId="126" xfId="0" applyNumberFormat="1" applyFont="1" applyBorder="1">
      <alignment vertical="center"/>
    </xf>
    <xf numFmtId="176" fontId="7" fillId="0" borderId="128" xfId="0" applyNumberFormat="1" applyFont="1" applyBorder="1">
      <alignment vertical="center"/>
    </xf>
    <xf numFmtId="176" fontId="7" fillId="0" borderId="116" xfId="0" applyNumberFormat="1" applyFont="1" applyBorder="1">
      <alignment vertical="center"/>
    </xf>
    <xf numFmtId="176" fontId="7" fillId="0" borderId="146" xfId="0" applyNumberFormat="1" applyFont="1" applyBorder="1">
      <alignment vertical="center"/>
    </xf>
    <xf numFmtId="179" fontId="7" fillId="0" borderId="11" xfId="0" applyNumberFormat="1" applyFont="1" applyBorder="1" applyAlignment="1">
      <alignment horizontal="center" vertical="center"/>
    </xf>
    <xf numFmtId="176" fontId="8" fillId="0" borderId="35" xfId="0" applyNumberFormat="1" applyFont="1" applyBorder="1">
      <alignment vertical="center"/>
    </xf>
    <xf numFmtId="176" fontId="8" fillId="0" borderId="36" xfId="0" applyNumberFormat="1" applyFont="1" applyBorder="1">
      <alignment vertical="center"/>
    </xf>
    <xf numFmtId="176" fontId="8" fillId="0" borderId="34" xfId="0" applyNumberFormat="1" applyFont="1" applyBorder="1">
      <alignment vertical="center"/>
    </xf>
    <xf numFmtId="176" fontId="8" fillId="0" borderId="44" xfId="0" applyNumberFormat="1" applyFont="1" applyBorder="1">
      <alignment vertical="center"/>
    </xf>
    <xf numFmtId="176" fontId="7" fillId="0" borderId="54" xfId="0" applyNumberFormat="1" applyFont="1" applyBorder="1" applyProtection="1">
      <alignment vertical="center"/>
      <protection locked="0"/>
    </xf>
    <xf numFmtId="176" fontId="7" fillId="0" borderId="50" xfId="0" applyNumberFormat="1" applyFont="1" applyBorder="1" applyProtection="1">
      <alignment vertical="center"/>
      <protection locked="0"/>
    </xf>
    <xf numFmtId="0" fontId="7" fillId="0" borderId="259" xfId="0" applyFont="1" applyBorder="1" applyAlignment="1">
      <alignment horizontal="center" vertical="center"/>
    </xf>
    <xf numFmtId="183" fontId="7" fillId="0" borderId="262" xfId="0" applyNumberFormat="1" applyFont="1" applyBorder="1">
      <alignment vertical="center"/>
    </xf>
    <xf numFmtId="176" fontId="7" fillId="0" borderId="263" xfId="0" applyNumberFormat="1" applyFont="1" applyBorder="1">
      <alignment vertical="center"/>
    </xf>
    <xf numFmtId="176" fontId="7" fillId="0" borderId="262" xfId="0" applyNumberFormat="1" applyFont="1" applyBorder="1" applyProtection="1">
      <alignment vertical="center"/>
      <protection locked="0"/>
    </xf>
    <xf numFmtId="179" fontId="0" fillId="0" borderId="29" xfId="0" applyNumberFormat="1" applyBorder="1">
      <alignment vertical="center"/>
    </xf>
    <xf numFmtId="0" fontId="16" fillId="0" borderId="37" xfId="0" applyFont="1" applyBorder="1" applyAlignment="1">
      <alignment horizontal="left" vertical="center"/>
    </xf>
    <xf numFmtId="58" fontId="8" fillId="0" borderId="120" xfId="0" applyNumberFormat="1" applyFont="1" applyBorder="1" applyAlignment="1">
      <alignment horizontal="distributed" vertical="center"/>
    </xf>
    <xf numFmtId="176" fontId="8" fillId="0" borderId="120" xfId="0" applyNumberFormat="1" applyFont="1" applyBorder="1" applyAlignment="1">
      <alignment horizontal="center" vertical="center"/>
    </xf>
    <xf numFmtId="176" fontId="7" fillId="0" borderId="93" xfId="0" applyNumberFormat="1" applyFont="1" applyBorder="1" applyAlignment="1">
      <alignment horizontal="center" vertical="center"/>
    </xf>
    <xf numFmtId="176" fontId="7" fillId="0" borderId="93" xfId="0" applyNumberFormat="1" applyFont="1" applyBorder="1" applyAlignment="1" applyProtection="1">
      <alignment horizontal="center" vertical="center"/>
      <protection locked="0"/>
    </xf>
    <xf numFmtId="183" fontId="7" fillId="0" borderId="93" xfId="0" applyNumberFormat="1" applyFont="1" applyBorder="1">
      <alignment vertical="center"/>
    </xf>
    <xf numFmtId="176" fontId="7" fillId="0" borderId="129" xfId="0" applyNumberFormat="1" applyFont="1" applyBorder="1" applyAlignment="1">
      <alignment horizontal="center" vertical="center"/>
    </xf>
    <xf numFmtId="176" fontId="7" fillId="0" borderId="168" xfId="0" applyNumberFormat="1" applyFont="1" applyBorder="1" applyAlignment="1" applyProtection="1">
      <alignment horizontal="center" vertical="center"/>
      <protection locked="0"/>
    </xf>
    <xf numFmtId="183" fontId="7" fillId="0" borderId="168" xfId="0" applyNumberFormat="1" applyFont="1" applyBorder="1">
      <alignment vertical="center"/>
    </xf>
    <xf numFmtId="176" fontId="7" fillId="0" borderId="168" xfId="0" applyNumberFormat="1" applyFont="1" applyBorder="1" applyProtection="1">
      <alignment vertical="center"/>
      <protection locked="0"/>
    </xf>
    <xf numFmtId="0" fontId="0" fillId="0" borderId="93" xfId="0" applyBorder="1" applyAlignment="1">
      <alignment horizontal="center" vertical="center"/>
    </xf>
    <xf numFmtId="176" fontId="0" fillId="0" borderId="115" xfId="0" applyNumberFormat="1" applyBorder="1">
      <alignment vertical="center"/>
    </xf>
    <xf numFmtId="176" fontId="8" fillId="0" borderId="120" xfId="0" applyNumberFormat="1" applyFont="1" applyBorder="1" applyProtection="1">
      <alignment vertical="center"/>
      <protection locked="0"/>
    </xf>
    <xf numFmtId="176" fontId="7" fillId="0" borderId="123" xfId="0" applyNumberFormat="1" applyFont="1" applyBorder="1" applyProtection="1">
      <alignment vertical="center"/>
      <protection locked="0"/>
    </xf>
    <xf numFmtId="176" fontId="8" fillId="0" borderId="226" xfId="0" applyNumberFormat="1" applyFont="1" applyBorder="1" applyProtection="1">
      <alignment vertical="center"/>
      <protection locked="0"/>
    </xf>
    <xf numFmtId="0" fontId="8" fillId="0" borderId="226" xfId="0" applyFont="1" applyBorder="1" applyAlignment="1">
      <alignment horizontal="center" vertical="center"/>
    </xf>
    <xf numFmtId="176" fontId="8" fillId="0" borderId="226" xfId="0" applyNumberFormat="1" applyFont="1" applyBorder="1" applyAlignment="1">
      <alignment horizontal="right" vertical="center"/>
    </xf>
    <xf numFmtId="0" fontId="7" fillId="0" borderId="93" xfId="0" applyFont="1" applyBorder="1" applyAlignment="1" applyProtection="1">
      <alignment horizontal="center" vertical="center"/>
      <protection locked="0"/>
    </xf>
    <xf numFmtId="0" fontId="7" fillId="0" borderId="129" xfId="0" applyFont="1" applyBorder="1" applyAlignment="1" applyProtection="1">
      <alignment horizontal="center" vertical="center"/>
      <protection locked="0"/>
    </xf>
    <xf numFmtId="0" fontId="7" fillId="0" borderId="93" xfId="0" applyFont="1" applyBorder="1" applyAlignment="1" applyProtection="1">
      <alignment horizontal="center" vertical="center" wrapText="1"/>
      <protection locked="0"/>
    </xf>
    <xf numFmtId="0" fontId="7" fillId="0" borderId="168" xfId="0" applyFont="1" applyBorder="1" applyAlignment="1" applyProtection="1">
      <alignment horizontal="center" vertical="center"/>
      <protection locked="0"/>
    </xf>
    <xf numFmtId="179" fontId="7" fillId="0" borderId="115" xfId="0" applyNumberFormat="1" applyFont="1" applyBorder="1">
      <alignment vertical="center"/>
    </xf>
    <xf numFmtId="0" fontId="7" fillId="0" borderId="2" xfId="0" applyFont="1" applyBorder="1" applyAlignment="1">
      <alignment vertical="center" wrapText="1"/>
    </xf>
    <xf numFmtId="177" fontId="8" fillId="0" borderId="40" xfId="0" applyNumberFormat="1" applyFont="1" applyBorder="1">
      <alignment vertical="center"/>
    </xf>
    <xf numFmtId="176" fontId="8" fillId="0" borderId="36" xfId="0" applyNumberFormat="1" applyFont="1" applyBorder="1" applyProtection="1">
      <alignment vertical="center"/>
      <protection locked="0"/>
    </xf>
    <xf numFmtId="177" fontId="8" fillId="0" borderId="36" xfId="0" applyNumberFormat="1" applyFont="1" applyBorder="1">
      <alignment vertical="center"/>
    </xf>
    <xf numFmtId="177" fontId="8" fillId="0" borderId="35" xfId="0" applyNumberFormat="1" applyFont="1" applyBorder="1">
      <alignment vertical="center"/>
    </xf>
    <xf numFmtId="176" fontId="8" fillId="0" borderId="44" xfId="0" applyNumberFormat="1" applyFont="1" applyBorder="1" applyProtection="1">
      <alignment vertical="center"/>
      <protection locked="0"/>
    </xf>
    <xf numFmtId="177" fontId="7" fillId="0" borderId="62" xfId="0" applyNumberFormat="1" applyFont="1" applyBorder="1">
      <alignment vertical="center"/>
    </xf>
    <xf numFmtId="184" fontId="7" fillId="0" borderId="62" xfId="0" applyNumberFormat="1" applyFont="1" applyBorder="1" applyProtection="1">
      <alignment vertical="center"/>
      <protection locked="0"/>
    </xf>
    <xf numFmtId="176" fontId="7" fillId="0" borderId="187" xfId="0" applyNumberFormat="1" applyFont="1" applyBorder="1" applyProtection="1">
      <alignment vertical="center"/>
      <protection locked="0"/>
    </xf>
    <xf numFmtId="177" fontId="7" fillId="0" borderId="187" xfId="0" applyNumberFormat="1" applyFont="1" applyBorder="1">
      <alignment vertical="center"/>
    </xf>
    <xf numFmtId="177" fontId="7" fillId="0" borderId="187" xfId="0" applyNumberFormat="1" applyFont="1" applyBorder="1" applyProtection="1">
      <alignment vertical="center"/>
      <protection locked="0"/>
    </xf>
    <xf numFmtId="176" fontId="7" fillId="0" borderId="188" xfId="0" applyNumberFormat="1" applyFont="1" applyBorder="1" applyProtection="1">
      <alignment vertical="center"/>
      <protection locked="0"/>
    </xf>
    <xf numFmtId="0" fontId="7" fillId="0" borderId="232" xfId="0" applyFont="1" applyBorder="1" applyAlignment="1">
      <alignment horizontal="center" vertical="center"/>
    </xf>
    <xf numFmtId="177" fontId="7" fillId="0" borderId="233" xfId="0" applyNumberFormat="1" applyFont="1" applyBorder="1">
      <alignment vertical="center"/>
    </xf>
    <xf numFmtId="184" fontId="7" fillId="0" borderId="233" xfId="0" applyNumberFormat="1" applyFont="1" applyBorder="1" applyProtection="1">
      <alignment vertical="center"/>
      <protection locked="0"/>
    </xf>
    <xf numFmtId="177" fontId="7" fillId="0" borderId="129" xfId="0" applyNumberFormat="1" applyFont="1" applyBorder="1">
      <alignment vertical="center"/>
    </xf>
    <xf numFmtId="177" fontId="7" fillId="0" borderId="129" xfId="0" applyNumberFormat="1" applyFont="1" applyBorder="1" applyProtection="1">
      <alignment vertical="center"/>
      <protection locked="0"/>
    </xf>
    <xf numFmtId="176" fontId="7" fillId="0" borderId="190" xfId="0" applyNumberFormat="1" applyFont="1" applyBorder="1" applyProtection="1">
      <alignment vertical="center"/>
      <protection locked="0"/>
    </xf>
    <xf numFmtId="177" fontId="7" fillId="0" borderId="127" xfId="0" applyNumberFormat="1" applyFont="1" applyBorder="1">
      <alignment vertical="center"/>
    </xf>
    <xf numFmtId="177" fontId="7" fillId="0" borderId="26" xfId="0" applyNumberFormat="1" applyFont="1" applyBorder="1">
      <alignment vertical="center"/>
    </xf>
    <xf numFmtId="184" fontId="7" fillId="0" borderId="26" xfId="0" applyNumberFormat="1" applyFont="1" applyBorder="1">
      <alignment vertical="center"/>
    </xf>
    <xf numFmtId="184" fontId="7" fillId="0" borderId="93" xfId="0" applyNumberFormat="1" applyFont="1" applyBorder="1">
      <alignment vertical="center"/>
    </xf>
    <xf numFmtId="177" fontId="7" fillId="0" borderId="93" xfId="0" applyNumberFormat="1" applyFont="1" applyBorder="1" applyProtection="1">
      <alignment vertical="center"/>
      <protection locked="0"/>
    </xf>
    <xf numFmtId="176" fontId="7" fillId="0" borderId="189" xfId="0" applyNumberFormat="1" applyFont="1" applyBorder="1" applyProtection="1">
      <alignment vertical="center"/>
      <protection locked="0"/>
    </xf>
    <xf numFmtId="177" fontId="7" fillId="0" borderId="143" xfId="0" applyNumberFormat="1" applyFont="1" applyBorder="1">
      <alignment vertical="center"/>
    </xf>
    <xf numFmtId="177" fontId="7" fillId="0" borderId="204" xfId="0" applyNumberFormat="1" applyFont="1" applyBorder="1">
      <alignment vertical="center"/>
    </xf>
    <xf numFmtId="177" fontId="7" fillId="0" borderId="170" xfId="0" applyNumberFormat="1" applyFont="1" applyBorder="1">
      <alignment vertical="center"/>
    </xf>
    <xf numFmtId="176" fontId="7" fillId="0" borderId="190" xfId="0" applyNumberFormat="1" applyFont="1" applyBorder="1">
      <alignment vertical="center"/>
    </xf>
    <xf numFmtId="177" fontId="7" fillId="0" borderId="191" xfId="0" applyNumberFormat="1" applyFont="1" applyBorder="1">
      <alignment vertical="center"/>
    </xf>
    <xf numFmtId="177" fontId="7" fillId="0" borderId="145" xfId="0" applyNumberFormat="1" applyFont="1" applyBorder="1">
      <alignment vertical="center"/>
    </xf>
    <xf numFmtId="177" fontId="7" fillId="0" borderId="117" xfId="0" applyNumberFormat="1" applyFont="1" applyBorder="1">
      <alignment vertical="center"/>
    </xf>
    <xf numFmtId="184" fontId="7" fillId="0" borderId="168" xfId="0" applyNumberFormat="1" applyFont="1" applyBorder="1">
      <alignment vertical="center"/>
    </xf>
    <xf numFmtId="177" fontId="7" fillId="0" borderId="168" xfId="0" applyNumberFormat="1" applyFont="1" applyBorder="1" applyProtection="1">
      <alignment vertical="center"/>
      <protection locked="0"/>
    </xf>
    <xf numFmtId="177" fontId="7" fillId="0" borderId="110" xfId="0" applyNumberFormat="1" applyFont="1" applyBorder="1" applyProtection="1">
      <alignment vertical="center"/>
      <protection locked="0"/>
    </xf>
    <xf numFmtId="176" fontId="7" fillId="0" borderId="192" xfId="0" applyNumberFormat="1" applyFont="1" applyBorder="1" applyProtection="1">
      <alignment vertical="center"/>
      <protection locked="0"/>
    </xf>
    <xf numFmtId="182" fontId="7" fillId="0" borderId="0" xfId="0" applyNumberFormat="1" applyFont="1">
      <alignment vertical="center"/>
    </xf>
    <xf numFmtId="177" fontId="7" fillId="0" borderId="115" xfId="0" applyNumberFormat="1" applyFont="1" applyBorder="1">
      <alignment vertical="center"/>
    </xf>
    <xf numFmtId="177" fontId="7" fillId="0" borderId="90" xfId="0" applyNumberFormat="1" applyFont="1" applyBorder="1" applyProtection="1">
      <alignment vertical="center"/>
      <protection locked="0"/>
    </xf>
    <xf numFmtId="0" fontId="7" fillId="0" borderId="33" xfId="0" applyFont="1" applyBorder="1">
      <alignment vertical="center"/>
    </xf>
    <xf numFmtId="0" fontId="0" fillId="0" borderId="33" xfId="0" applyBorder="1">
      <alignment vertical="center"/>
    </xf>
    <xf numFmtId="0" fontId="7" fillId="0" borderId="149" xfId="0" applyFont="1" applyBorder="1" applyAlignment="1">
      <alignment horizontal="right" vertical="center"/>
    </xf>
    <xf numFmtId="176" fontId="7" fillId="0" borderId="124" xfId="0" applyNumberFormat="1" applyFont="1" applyBorder="1">
      <alignment vertical="center"/>
    </xf>
    <xf numFmtId="176" fontId="7" fillId="0" borderId="123" xfId="0" applyNumberFormat="1" applyFont="1" applyBorder="1" applyAlignment="1" applyProtection="1">
      <alignment horizontal="right" vertical="center"/>
      <protection locked="0"/>
    </xf>
    <xf numFmtId="176" fontId="7" fillId="0" borderId="140" xfId="0" applyNumberFormat="1" applyFont="1" applyBorder="1" applyProtection="1">
      <alignment vertical="center"/>
      <protection locked="0"/>
    </xf>
    <xf numFmtId="0" fontId="0" fillId="0" borderId="149" xfId="0" applyBorder="1" applyAlignment="1">
      <alignment horizontal="right" vertical="center"/>
    </xf>
    <xf numFmtId="181" fontId="7" fillId="0" borderId="123" xfId="0" applyNumberFormat="1" applyFont="1" applyBorder="1" applyAlignment="1" applyProtection="1">
      <alignment horizontal="right" vertical="center"/>
      <protection locked="0"/>
    </xf>
    <xf numFmtId="181" fontId="7" fillId="0" borderId="123" xfId="0" applyNumberFormat="1" applyFont="1" applyBorder="1" applyProtection="1">
      <alignment vertical="center"/>
      <protection locked="0"/>
    </xf>
    <xf numFmtId="181" fontId="7" fillId="0" borderId="127" xfId="0" applyNumberFormat="1" applyFont="1" applyBorder="1" applyAlignment="1" applyProtection="1">
      <alignment horizontal="right" vertical="center"/>
      <protection locked="0"/>
    </xf>
    <xf numFmtId="176" fontId="7" fillId="0" borderId="127" xfId="0" applyNumberFormat="1" applyFont="1" applyBorder="1" applyAlignment="1" applyProtection="1">
      <alignment horizontal="right" vertical="center"/>
      <protection locked="0"/>
    </xf>
    <xf numFmtId="181" fontId="7" fillId="0" borderId="140" xfId="0" applyNumberFormat="1" applyFont="1" applyBorder="1" applyProtection="1">
      <alignment vertical="center"/>
      <protection locked="0"/>
    </xf>
    <xf numFmtId="58" fontId="8" fillId="0" borderId="60" xfId="0" applyNumberFormat="1" applyFont="1" applyBorder="1" applyAlignment="1">
      <alignment horizontal="center" vertical="center"/>
    </xf>
    <xf numFmtId="176" fontId="8" fillId="0" borderId="49" xfId="0" applyNumberFormat="1" applyFont="1" applyBorder="1">
      <alignment vertical="center"/>
    </xf>
    <xf numFmtId="176" fontId="8" fillId="0" borderId="48" xfId="0" applyNumberFormat="1" applyFont="1" applyBorder="1">
      <alignment vertical="center"/>
    </xf>
    <xf numFmtId="177" fontId="8" fillId="0" borderId="48" xfId="0" applyNumberFormat="1" applyFont="1" applyBorder="1">
      <alignment vertical="center"/>
    </xf>
    <xf numFmtId="176" fontId="8" fillId="0" borderId="236" xfId="0" applyNumberFormat="1" applyFont="1" applyBorder="1">
      <alignment vertical="center"/>
    </xf>
    <xf numFmtId="181" fontId="8" fillId="0" borderId="242" xfId="0" applyNumberFormat="1" applyFont="1" applyBorder="1">
      <alignment vertical="center"/>
    </xf>
    <xf numFmtId="0" fontId="7" fillId="0" borderId="58" xfId="0" applyFont="1" applyBorder="1" applyAlignment="1">
      <alignment horizontal="center" vertical="center"/>
    </xf>
    <xf numFmtId="176" fontId="7" fillId="0" borderId="56" xfId="0" applyNumberFormat="1" applyFont="1" applyBorder="1" applyAlignment="1">
      <alignment horizontal="right" vertical="center"/>
    </xf>
    <xf numFmtId="176" fontId="7" fillId="0" borderId="64" xfId="0" applyNumberFormat="1" applyFont="1" applyBorder="1" applyAlignment="1">
      <alignment horizontal="right" vertical="center"/>
    </xf>
    <xf numFmtId="177" fontId="8" fillId="0" borderId="64" xfId="0" applyNumberFormat="1" applyFont="1" applyBorder="1">
      <alignment vertical="center"/>
    </xf>
    <xf numFmtId="176" fontId="7" fillId="0" borderId="58" xfId="0" applyNumberFormat="1" applyFont="1" applyBorder="1" applyAlignment="1">
      <alignment horizontal="right" vertical="center"/>
    </xf>
    <xf numFmtId="181" fontId="7" fillId="0" borderId="101" xfId="0" applyNumberFormat="1" applyFont="1" applyBorder="1" applyAlignment="1">
      <alignment horizontal="right" vertical="center"/>
    </xf>
    <xf numFmtId="176" fontId="8" fillId="0" borderId="56" xfId="0" applyNumberFormat="1" applyFont="1" applyBorder="1">
      <alignment vertical="center"/>
    </xf>
    <xf numFmtId="0" fontId="7" fillId="0" borderId="235" xfId="0" applyFont="1" applyBorder="1" applyAlignment="1">
      <alignment horizontal="center" vertical="center"/>
    </xf>
    <xf numFmtId="176" fontId="7" fillId="0" borderId="243" xfId="0" applyNumberFormat="1" applyFont="1" applyBorder="1" applyAlignment="1">
      <alignment horizontal="right" vertical="center"/>
    </xf>
    <xf numFmtId="176" fontId="7" fillId="0" borderId="244" xfId="0" applyNumberFormat="1" applyFont="1" applyBorder="1" applyAlignment="1">
      <alignment horizontal="right" vertical="center"/>
    </xf>
    <xf numFmtId="177" fontId="8" fillId="0" borderId="244" xfId="0" applyNumberFormat="1" applyFont="1" applyBorder="1">
      <alignment vertical="center"/>
    </xf>
    <xf numFmtId="177" fontId="8" fillId="0" borderId="235" xfId="0" applyNumberFormat="1" applyFont="1" applyBorder="1">
      <alignment vertical="center"/>
    </xf>
    <xf numFmtId="176" fontId="7" fillId="0" borderId="235" xfId="0" applyNumberFormat="1" applyFont="1" applyBorder="1" applyAlignment="1">
      <alignment horizontal="right" vertical="center"/>
    </xf>
    <xf numFmtId="176" fontId="8" fillId="0" borderId="243" xfId="0" applyNumberFormat="1" applyFont="1" applyBorder="1">
      <alignment vertical="center"/>
    </xf>
    <xf numFmtId="181" fontId="7" fillId="0" borderId="245" xfId="0" applyNumberFormat="1" applyFont="1" applyBorder="1" applyAlignment="1">
      <alignment horizontal="right" vertical="center"/>
    </xf>
    <xf numFmtId="58" fontId="7" fillId="0" borderId="238" xfId="0" applyNumberFormat="1" applyFont="1" applyBorder="1" applyAlignment="1">
      <alignment horizontal="center" vertical="center"/>
    </xf>
    <xf numFmtId="176" fontId="7" fillId="0" borderId="239" xfId="0" applyNumberFormat="1" applyFont="1" applyBorder="1" applyProtection="1">
      <alignment vertical="center"/>
      <protection locked="0"/>
    </xf>
    <xf numFmtId="177" fontId="7" fillId="0" borderId="239" xfId="0" applyNumberFormat="1" applyFont="1" applyBorder="1">
      <alignment vertical="center"/>
    </xf>
    <xf numFmtId="176" fontId="7" fillId="0" borderId="239" xfId="0" applyNumberFormat="1" applyFont="1" applyBorder="1">
      <alignment vertical="center"/>
    </xf>
    <xf numFmtId="181" fontId="7" fillId="0" borderId="247" xfId="0" applyNumberFormat="1" applyFont="1" applyBorder="1" applyProtection="1">
      <alignment vertical="center"/>
      <protection locked="0"/>
    </xf>
    <xf numFmtId="176" fontId="7" fillId="0" borderId="56" xfId="0" applyNumberFormat="1" applyFont="1" applyBorder="1">
      <alignment vertical="center"/>
    </xf>
    <xf numFmtId="177" fontId="7" fillId="0" borderId="56" xfId="0" applyNumberFormat="1" applyFont="1" applyBorder="1" applyProtection="1">
      <alignment vertical="center"/>
      <protection locked="0"/>
    </xf>
    <xf numFmtId="181" fontId="7" fillId="0" borderId="101" xfId="0" applyNumberFormat="1" applyFont="1" applyBorder="1">
      <alignment vertical="center"/>
    </xf>
    <xf numFmtId="176" fontId="7" fillId="0" borderId="56" xfId="0" applyNumberFormat="1" applyFont="1" applyBorder="1" applyProtection="1">
      <alignment vertical="center"/>
      <protection locked="0"/>
    </xf>
    <xf numFmtId="176" fontId="7" fillId="0" borderId="58" xfId="0" applyNumberFormat="1" applyFont="1" applyBorder="1" applyProtection="1">
      <alignment vertical="center"/>
      <protection locked="0"/>
    </xf>
    <xf numFmtId="0" fontId="7" fillId="0" borderId="76" xfId="0" applyFont="1" applyBorder="1" applyAlignment="1">
      <alignment horizontal="center" vertical="center"/>
    </xf>
    <xf numFmtId="176" fontId="7" fillId="0" borderId="84" xfId="0" applyNumberFormat="1" applyFont="1" applyBorder="1">
      <alignment vertical="center"/>
    </xf>
    <xf numFmtId="177" fontId="7" fillId="0" borderId="84" xfId="0" applyNumberFormat="1" applyFont="1" applyBorder="1" applyProtection="1">
      <alignment vertical="center"/>
      <protection locked="0"/>
    </xf>
    <xf numFmtId="176" fontId="7" fillId="0" borderId="84" xfId="0" applyNumberFormat="1" applyFont="1" applyBorder="1" applyProtection="1">
      <alignment vertical="center"/>
      <protection locked="0"/>
    </xf>
    <xf numFmtId="181" fontId="7" fillId="0" borderId="102" xfId="0" applyNumberFormat="1" applyFont="1" applyBorder="1">
      <alignment vertical="center"/>
    </xf>
    <xf numFmtId="58" fontId="7" fillId="0" borderId="75" xfId="0" applyNumberFormat="1" applyFont="1" applyBorder="1" applyAlignment="1">
      <alignment horizontal="center" vertical="center"/>
    </xf>
    <xf numFmtId="176" fontId="7" fillId="0" borderId="80" xfId="0" applyNumberFormat="1" applyFont="1" applyBorder="1" applyProtection="1">
      <alignment vertical="center"/>
      <protection locked="0"/>
    </xf>
    <xf numFmtId="177" fontId="7" fillId="0" borderId="80" xfId="0" applyNumberFormat="1" applyFont="1" applyBorder="1">
      <alignment vertical="center"/>
    </xf>
    <xf numFmtId="181" fontId="7" fillId="0" borderId="104" xfId="0" applyNumberFormat="1" applyFont="1" applyBorder="1" applyProtection="1">
      <alignment vertical="center"/>
      <protection locked="0"/>
    </xf>
    <xf numFmtId="0" fontId="7" fillId="0" borderId="264" xfId="0" applyFont="1" applyBorder="1" applyAlignment="1">
      <alignment horizontal="center" vertical="center"/>
    </xf>
    <xf numFmtId="176" fontId="7" fillId="0" borderId="265" xfId="0" applyNumberFormat="1" applyFont="1" applyBorder="1">
      <alignment vertical="center"/>
    </xf>
    <xf numFmtId="177" fontId="7" fillId="0" borderId="265" xfId="0" applyNumberFormat="1" applyFont="1" applyBorder="1" applyProtection="1">
      <alignment vertical="center"/>
      <protection locked="0"/>
    </xf>
    <xf numFmtId="176" fontId="7" fillId="0" borderId="264" xfId="0" applyNumberFormat="1" applyFont="1" applyBorder="1">
      <alignment vertical="center"/>
    </xf>
    <xf numFmtId="176" fontId="7" fillId="0" borderId="265" xfId="0" applyNumberFormat="1" applyFont="1" applyBorder="1" applyProtection="1">
      <alignment vertical="center"/>
      <protection locked="0"/>
    </xf>
    <xf numFmtId="181" fontId="7" fillId="0" borderId="266" xfId="0" applyNumberFormat="1" applyFont="1" applyBorder="1">
      <alignment vertical="center"/>
    </xf>
    <xf numFmtId="0" fontId="7" fillId="0" borderId="107" xfId="0" applyFont="1" applyBorder="1" applyAlignment="1">
      <alignment horizontal="center" vertical="center"/>
    </xf>
    <xf numFmtId="176" fontId="7" fillId="0" borderId="108" xfId="0" applyNumberFormat="1" applyFont="1" applyBorder="1">
      <alignment vertical="center"/>
    </xf>
    <xf numFmtId="177" fontId="7" fillId="0" borderId="108" xfId="0" applyNumberFormat="1" applyFont="1" applyBorder="1" applyProtection="1">
      <alignment vertical="center"/>
      <protection locked="0"/>
    </xf>
    <xf numFmtId="176" fontId="7" fillId="0" borderId="108" xfId="0" applyNumberFormat="1" applyFont="1" applyBorder="1" applyProtection="1">
      <alignment vertical="center"/>
      <protection locked="0"/>
    </xf>
    <xf numFmtId="181" fontId="7" fillId="0" borderId="109" xfId="0" applyNumberFormat="1" applyFont="1" applyBorder="1">
      <alignment vertical="center"/>
    </xf>
    <xf numFmtId="176" fontId="8" fillId="0" borderId="87" xfId="0" applyNumberFormat="1" applyFont="1" applyBorder="1">
      <alignment vertical="center"/>
    </xf>
    <xf numFmtId="181" fontId="8" fillId="0" borderId="88" xfId="0" applyNumberFormat="1" applyFont="1" applyBorder="1">
      <alignment vertical="center"/>
    </xf>
    <xf numFmtId="176" fontId="8" fillId="0" borderId="88" xfId="0" applyNumberFormat="1" applyFont="1" applyBorder="1">
      <alignment vertical="center"/>
    </xf>
    <xf numFmtId="176" fontId="7" fillId="0" borderId="28" xfId="0" applyNumberFormat="1" applyFont="1" applyBorder="1" applyProtection="1">
      <alignment vertical="center"/>
      <protection locked="0"/>
    </xf>
    <xf numFmtId="181" fontId="7" fillId="0" borderId="28" xfId="0" applyNumberFormat="1" applyFont="1" applyBorder="1">
      <alignment vertical="center"/>
    </xf>
    <xf numFmtId="181" fontId="7" fillId="0" borderId="28" xfId="0" applyNumberFormat="1" applyFont="1" applyBorder="1" applyProtection="1">
      <alignment vertical="center"/>
      <protection locked="0"/>
    </xf>
    <xf numFmtId="176" fontId="7" fillId="0" borderId="24" xfId="0" applyNumberFormat="1" applyFont="1" applyBorder="1" applyProtection="1">
      <alignment vertical="center"/>
      <protection locked="0"/>
    </xf>
    <xf numFmtId="181" fontId="7" fillId="0" borderId="24" xfId="0" applyNumberFormat="1" applyFont="1" applyBorder="1">
      <alignment vertical="center"/>
    </xf>
    <xf numFmtId="181" fontId="7" fillId="0" borderId="24" xfId="0" applyNumberFormat="1" applyFont="1" applyBorder="1" applyProtection="1">
      <alignment vertical="center"/>
      <protection locked="0"/>
    </xf>
    <xf numFmtId="176" fontId="7" fillId="0" borderId="24" xfId="0" applyNumberFormat="1" applyFont="1" applyBorder="1">
      <alignment vertical="center"/>
    </xf>
    <xf numFmtId="176" fontId="7" fillId="0" borderId="39" xfId="0" applyNumberFormat="1" applyFont="1" applyBorder="1" applyProtection="1">
      <alignment vertical="center"/>
      <protection locked="0"/>
    </xf>
    <xf numFmtId="181" fontId="7" fillId="0" borderId="39" xfId="0" applyNumberFormat="1" applyFont="1" applyBorder="1">
      <alignment vertical="center"/>
    </xf>
    <xf numFmtId="181" fontId="7" fillId="0" borderId="39" xfId="0" applyNumberFormat="1" applyFont="1" applyBorder="1" applyProtection="1">
      <alignment vertical="center"/>
      <protection locked="0"/>
    </xf>
    <xf numFmtId="176" fontId="7" fillId="0" borderId="153" xfId="0" applyNumberFormat="1" applyFont="1" applyBorder="1" applyProtection="1">
      <alignment vertical="center"/>
      <protection locked="0"/>
    </xf>
    <xf numFmtId="181" fontId="7" fillId="0" borderId="153" xfId="0" applyNumberFormat="1" applyFont="1" applyBorder="1">
      <alignment vertical="center"/>
    </xf>
    <xf numFmtId="181" fontId="7" fillId="0" borderId="153" xfId="0" applyNumberFormat="1" applyFont="1" applyBorder="1" applyProtection="1">
      <alignment vertical="center"/>
      <protection locked="0"/>
    </xf>
    <xf numFmtId="181" fontId="0" fillId="0" borderId="0" xfId="0" applyNumberFormat="1">
      <alignment vertical="center"/>
    </xf>
    <xf numFmtId="0" fontId="0" fillId="0" borderId="29" xfId="0" applyBorder="1" applyAlignment="1">
      <alignment horizontal="center" vertical="center"/>
    </xf>
    <xf numFmtId="176" fontId="8" fillId="0" borderId="48" xfId="0" applyNumberFormat="1" applyFont="1" applyBorder="1" applyAlignment="1">
      <alignment horizontal="center" vertical="center"/>
    </xf>
    <xf numFmtId="180" fontId="8" fillId="0" borderId="49" xfId="0" applyNumberFormat="1" applyFont="1" applyBorder="1" applyAlignment="1">
      <alignment horizontal="left" vertical="center"/>
    </xf>
    <xf numFmtId="0" fontId="7" fillId="0" borderId="55" xfId="0" applyFont="1" applyBorder="1" applyAlignment="1">
      <alignment horizontal="center" vertical="center"/>
    </xf>
    <xf numFmtId="176" fontId="7" fillId="0" borderId="59" xfId="0" applyNumberFormat="1" applyFont="1" applyBorder="1" applyProtection="1">
      <alignment vertical="center"/>
      <protection locked="0"/>
    </xf>
    <xf numFmtId="0" fontId="7" fillId="0" borderId="6" xfId="0" applyFont="1" applyBorder="1">
      <alignment vertical="center"/>
    </xf>
    <xf numFmtId="176" fontId="7" fillId="0" borderId="7" xfId="0" applyNumberFormat="1" applyFont="1" applyBorder="1" applyProtection="1">
      <alignment vertical="center"/>
      <protection locked="0"/>
    </xf>
    <xf numFmtId="0" fontId="7" fillId="0" borderId="81" xfId="0" applyFont="1" applyBorder="1" applyAlignment="1">
      <alignment horizontal="center" vertical="center"/>
    </xf>
    <xf numFmtId="0" fontId="7" fillId="0" borderId="80" xfId="0" applyFont="1" applyBorder="1" applyAlignment="1">
      <alignment horizontal="left" vertical="center"/>
    </xf>
    <xf numFmtId="0" fontId="7" fillId="0" borderId="31" xfId="0" applyFont="1" applyBorder="1">
      <alignment vertical="center"/>
    </xf>
    <xf numFmtId="0" fontId="7" fillId="0" borderId="28" xfId="0" applyFont="1" applyBorder="1" applyAlignment="1">
      <alignment horizontal="left" vertical="center"/>
    </xf>
    <xf numFmtId="0" fontId="7" fillId="0" borderId="198" xfId="0" applyFont="1" applyBorder="1" applyAlignment="1">
      <alignment horizontal="center" vertical="center"/>
    </xf>
    <xf numFmtId="0" fontId="7" fillId="0" borderId="199" xfId="0" applyFont="1" applyBorder="1">
      <alignment vertical="center"/>
    </xf>
    <xf numFmtId="176" fontId="7" fillId="0" borderId="175" xfId="0" applyNumberFormat="1" applyFont="1" applyBorder="1" applyProtection="1">
      <alignment vertical="center"/>
      <protection locked="0"/>
    </xf>
    <xf numFmtId="176" fontId="7" fillId="0" borderId="186" xfId="0" applyNumberFormat="1" applyFont="1" applyBorder="1" applyProtection="1">
      <alignment vertical="center"/>
      <protection locked="0"/>
    </xf>
    <xf numFmtId="0" fontId="7" fillId="0" borderId="194" xfId="0" applyFont="1" applyBorder="1">
      <alignment vertical="center"/>
    </xf>
    <xf numFmtId="0" fontId="7" fillId="0" borderId="195" xfId="0" applyFont="1" applyBorder="1" applyAlignment="1">
      <alignment horizontal="left" vertical="center"/>
    </xf>
    <xf numFmtId="176" fontId="7" fillId="0" borderId="196" xfId="0" applyNumberFormat="1" applyFont="1" applyBorder="1" applyProtection="1">
      <alignment vertical="center"/>
      <protection locked="0"/>
    </xf>
    <xf numFmtId="176" fontId="7" fillId="0" borderId="195" xfId="0" applyNumberFormat="1" applyFont="1" applyBorder="1" applyProtection="1">
      <alignment vertical="center"/>
      <protection locked="0"/>
    </xf>
    <xf numFmtId="0" fontId="7" fillId="0" borderId="147" xfId="0" applyFont="1" applyBorder="1">
      <alignment vertical="center"/>
    </xf>
    <xf numFmtId="0" fontId="7" fillId="0" borderId="150" xfId="0" applyFont="1" applyBorder="1" applyAlignment="1">
      <alignment horizontal="left" vertical="center"/>
    </xf>
    <xf numFmtId="176" fontId="7" fillId="0" borderId="150" xfId="0" applyNumberFormat="1" applyFont="1" applyBorder="1" applyProtection="1">
      <alignment vertical="center"/>
      <protection locked="0"/>
    </xf>
    <xf numFmtId="0" fontId="0" fillId="0" borderId="169" xfId="0" applyBorder="1" applyAlignment="1">
      <alignment horizontal="center" vertical="center"/>
    </xf>
    <xf numFmtId="0" fontId="8" fillId="0" borderId="50" xfId="0" applyFont="1" applyBorder="1" applyAlignment="1">
      <alignment horizontal="center" vertical="center"/>
    </xf>
    <xf numFmtId="176" fontId="8" fillId="0" borderId="59" xfId="0" applyNumberFormat="1" applyFont="1" applyBorder="1">
      <alignment vertical="center"/>
    </xf>
    <xf numFmtId="0" fontId="7" fillId="0" borderId="26" xfId="0" applyFont="1" applyBorder="1">
      <alignment vertical="center"/>
    </xf>
    <xf numFmtId="0" fontId="7" fillId="0" borderId="50" xfId="0" applyFont="1" applyBorder="1" applyAlignment="1">
      <alignment horizontal="center" vertical="center"/>
    </xf>
    <xf numFmtId="0" fontId="7" fillId="0" borderId="17" xfId="0" applyFont="1" applyBorder="1">
      <alignment vertical="center"/>
    </xf>
    <xf numFmtId="0" fontId="7" fillId="0" borderId="17" xfId="0" applyFont="1" applyBorder="1" applyAlignment="1">
      <alignment horizontal="center" vertical="center"/>
    </xf>
    <xf numFmtId="176" fontId="7" fillId="0" borderId="38" xfId="0" applyNumberFormat="1" applyFont="1" applyBorder="1">
      <alignment vertical="center"/>
    </xf>
    <xf numFmtId="176" fontId="7" fillId="0" borderId="26" xfId="0" applyNumberFormat="1" applyFont="1" applyBorder="1" applyAlignment="1" applyProtection="1">
      <alignment horizontal="right" vertical="center"/>
      <protection locked="0"/>
    </xf>
    <xf numFmtId="0" fontId="7" fillId="0" borderId="75" xfId="0" applyFont="1" applyBorder="1" applyAlignment="1">
      <alignment horizontal="center" vertical="center"/>
    </xf>
    <xf numFmtId="176" fontId="7" fillId="0" borderId="75" xfId="0" applyNumberFormat="1" applyFont="1" applyBorder="1" applyProtection="1">
      <alignment vertical="center"/>
      <protection locked="0"/>
    </xf>
    <xf numFmtId="176" fontId="7" fillId="0" borderId="11" xfId="0" applyNumberFormat="1" applyFont="1" applyBorder="1" applyAlignment="1">
      <alignment horizontal="center" vertical="center"/>
    </xf>
    <xf numFmtId="176" fontId="7" fillId="0" borderId="4" xfId="0" applyNumberFormat="1" applyFont="1" applyBorder="1" applyAlignment="1">
      <alignment horizontal="center" vertical="center"/>
    </xf>
    <xf numFmtId="186" fontId="8" fillId="0" borderId="36" xfId="0" applyNumberFormat="1" applyFont="1" applyBorder="1" applyAlignment="1">
      <alignment horizontal="distributed" vertical="center"/>
    </xf>
    <xf numFmtId="187" fontId="8" fillId="0" borderId="36" xfId="0" applyNumberFormat="1" applyFont="1" applyBorder="1">
      <alignment vertical="center"/>
    </xf>
    <xf numFmtId="187" fontId="8" fillId="0" borderId="35" xfId="0" applyNumberFormat="1" applyFont="1" applyBorder="1">
      <alignment vertical="center"/>
    </xf>
    <xf numFmtId="187" fontId="7" fillId="0" borderId="19" xfId="0" applyNumberFormat="1" applyFont="1" applyBorder="1">
      <alignment vertical="center"/>
    </xf>
    <xf numFmtId="187" fontId="7" fillId="0" borderId="65" xfId="0" applyNumberFormat="1" applyFont="1" applyBorder="1">
      <alignment vertical="center"/>
    </xf>
    <xf numFmtId="176" fontId="7" fillId="0" borderId="65" xfId="0" applyNumberFormat="1" applyFont="1" applyBorder="1" applyProtection="1">
      <alignment vertical="center"/>
      <protection locked="0"/>
    </xf>
    <xf numFmtId="187" fontId="7" fillId="0" borderId="23" xfId="0" applyNumberFormat="1" applyFont="1" applyBorder="1">
      <alignment vertical="center"/>
    </xf>
    <xf numFmtId="187" fontId="7" fillId="0" borderId="24" xfId="0" applyNumberFormat="1" applyFont="1" applyBorder="1">
      <alignment vertical="center"/>
    </xf>
    <xf numFmtId="187" fontId="7" fillId="0" borderId="25" xfId="0" applyNumberFormat="1" applyFont="1" applyBorder="1">
      <alignment vertical="center"/>
    </xf>
    <xf numFmtId="187" fontId="7" fillId="0" borderId="39" xfId="0" applyNumberFormat="1" applyFont="1" applyBorder="1">
      <alignment vertical="center"/>
    </xf>
    <xf numFmtId="187" fontId="7" fillId="0" borderId="152" xfId="0" applyNumberFormat="1" applyFont="1" applyBorder="1">
      <alignment vertical="center"/>
    </xf>
    <xf numFmtId="187" fontId="7" fillId="0" borderId="153" xfId="0" applyNumberFormat="1" applyFont="1" applyBorder="1">
      <alignment vertical="center"/>
    </xf>
    <xf numFmtId="0" fontId="7" fillId="0" borderId="5" xfId="0" applyFont="1" applyBorder="1" applyAlignment="1">
      <alignment horizontal="center" vertical="center"/>
    </xf>
    <xf numFmtId="0" fontId="7" fillId="0" borderId="7" xfId="0" applyFont="1" applyBorder="1">
      <alignment vertical="center"/>
    </xf>
    <xf numFmtId="0" fontId="7" fillId="0" borderId="113" xfId="0" applyFont="1" applyBorder="1" applyAlignment="1">
      <alignment horizontal="center" vertical="center"/>
    </xf>
    <xf numFmtId="0" fontId="7" fillId="0" borderId="225" xfId="0" applyFont="1" applyBorder="1" applyAlignment="1">
      <alignment horizontal="center" vertical="center"/>
    </xf>
    <xf numFmtId="0" fontId="7" fillId="0" borderId="61" xfId="0" applyFont="1" applyBorder="1" applyAlignment="1">
      <alignment horizontal="center" vertical="center"/>
    </xf>
    <xf numFmtId="186" fontId="8" fillId="0" borderId="227" xfId="0" applyNumberFormat="1" applyFont="1" applyBorder="1" applyAlignment="1">
      <alignment horizontal="distributed" vertical="center"/>
    </xf>
    <xf numFmtId="176" fontId="8" fillId="0" borderId="228" xfId="0" applyNumberFormat="1" applyFont="1" applyBorder="1">
      <alignment vertical="center"/>
    </xf>
    <xf numFmtId="189" fontId="8" fillId="0" borderId="226" xfId="0" applyNumberFormat="1" applyFont="1" applyBorder="1">
      <alignment vertical="center"/>
    </xf>
    <xf numFmtId="176" fontId="7" fillId="0" borderId="165" xfId="0" applyNumberFormat="1" applyFont="1" applyBorder="1" applyProtection="1">
      <alignment vertical="center"/>
      <protection locked="0"/>
    </xf>
    <xf numFmtId="176" fontId="7" fillId="0" borderId="136" xfId="0" applyNumberFormat="1" applyFont="1" applyBorder="1" applyAlignment="1" applyProtection="1">
      <alignment horizontal="right" vertical="center"/>
      <protection locked="0"/>
    </xf>
    <xf numFmtId="189" fontId="7" fillId="0" borderId="136" xfId="0" applyNumberFormat="1" applyFont="1" applyBorder="1" applyAlignment="1" applyProtection="1">
      <alignment horizontal="right" vertical="center"/>
      <protection locked="0"/>
    </xf>
    <xf numFmtId="176" fontId="7" fillId="0" borderId="117" xfId="0" applyNumberFormat="1" applyFont="1" applyBorder="1" applyProtection="1">
      <alignment vertical="center"/>
      <protection locked="0"/>
    </xf>
    <xf numFmtId="189" fontId="7" fillId="0" borderId="145" xfId="0" applyNumberFormat="1" applyFont="1" applyBorder="1" applyProtection="1">
      <alignment vertical="center"/>
      <protection locked="0"/>
    </xf>
    <xf numFmtId="186" fontId="8" fillId="0" borderId="17" xfId="0" applyNumberFormat="1" applyFont="1" applyBorder="1" applyAlignment="1">
      <alignment horizontal="distributed" vertical="center"/>
    </xf>
    <xf numFmtId="176" fontId="7" fillId="0" borderId="19" xfId="0" applyNumberFormat="1" applyFont="1" applyBorder="1" applyAlignment="1" applyProtection="1">
      <alignment horizontal="right" vertical="center"/>
      <protection locked="0"/>
    </xf>
    <xf numFmtId="176" fontId="7" fillId="0" borderId="25" xfId="0" applyNumberFormat="1" applyFont="1" applyBorder="1" applyAlignment="1" applyProtection="1">
      <alignment horizontal="right" vertical="center"/>
      <protection locked="0"/>
    </xf>
    <xf numFmtId="186" fontId="8" fillId="0" borderId="92" xfId="0" applyNumberFormat="1" applyFont="1" applyBorder="1">
      <alignment vertical="center"/>
    </xf>
    <xf numFmtId="186" fontId="7" fillId="0" borderId="70" xfId="0" applyNumberFormat="1" applyFont="1" applyBorder="1" applyAlignment="1">
      <alignment horizontal="center" vertical="center"/>
    </xf>
    <xf numFmtId="176" fontId="8" fillId="0" borderId="71" xfId="0" applyNumberFormat="1" applyFont="1" applyBorder="1" applyAlignment="1">
      <alignment horizontal="right" vertical="center"/>
    </xf>
    <xf numFmtId="176" fontId="7" fillId="0" borderId="62" xfId="0" applyNumberFormat="1" applyFont="1" applyBorder="1">
      <alignment vertical="center"/>
    </xf>
    <xf numFmtId="176" fontId="7" fillId="0" borderId="62" xfId="0" applyNumberFormat="1" applyFont="1" applyBorder="1" applyAlignment="1" applyProtection="1">
      <alignment horizontal="right" vertical="center"/>
      <protection locked="0"/>
    </xf>
    <xf numFmtId="176" fontId="7" fillId="0" borderId="62" xfId="0" applyNumberFormat="1" applyFont="1" applyBorder="1" applyProtection="1">
      <alignment vertical="center"/>
      <protection locked="0"/>
    </xf>
    <xf numFmtId="176" fontId="7" fillId="0" borderId="6" xfId="0" applyNumberFormat="1" applyFont="1" applyBorder="1" applyAlignment="1">
      <alignment horizontal="center" vertical="center"/>
    </xf>
    <xf numFmtId="176" fontId="7" fillId="0" borderId="85" xfId="0" applyNumberFormat="1" applyFont="1" applyBorder="1" applyAlignment="1">
      <alignment horizontal="center" vertical="center"/>
    </xf>
    <xf numFmtId="176" fontId="7" fillId="0" borderId="69" xfId="0" applyNumberFormat="1" applyFont="1" applyBorder="1">
      <alignment vertical="center"/>
    </xf>
    <xf numFmtId="176" fontId="7" fillId="0" borderId="69" xfId="0" applyNumberFormat="1" applyFont="1" applyBorder="1" applyProtection="1">
      <alignment vertical="center"/>
      <protection locked="0"/>
    </xf>
    <xf numFmtId="176" fontId="7" fillId="0" borderId="31" xfId="0" applyNumberFormat="1" applyFont="1" applyBorder="1" applyAlignment="1">
      <alignment horizontal="center" vertical="center"/>
    </xf>
    <xf numFmtId="176" fontId="7" fillId="0" borderId="86" xfId="0" applyNumberFormat="1" applyFont="1" applyBorder="1" applyAlignment="1">
      <alignment horizontal="center" vertical="center"/>
    </xf>
    <xf numFmtId="176" fontId="7" fillId="0" borderId="76" xfId="0" applyNumberFormat="1" applyFont="1" applyBorder="1" applyProtection="1">
      <alignment vertical="center"/>
      <protection locked="0"/>
    </xf>
    <xf numFmtId="176" fontId="7" fillId="0" borderId="147" xfId="0" applyNumberFormat="1" applyFont="1" applyBorder="1" applyAlignment="1">
      <alignment horizontal="center" vertical="center"/>
    </xf>
    <xf numFmtId="176" fontId="7" fillId="0" borderId="157" xfId="0" applyNumberFormat="1" applyFont="1" applyBorder="1" applyAlignment="1">
      <alignment horizontal="center" vertical="center"/>
    </xf>
    <xf numFmtId="176" fontId="7" fillId="0" borderId="107" xfId="0" applyNumberFormat="1" applyFont="1" applyBorder="1" applyProtection="1">
      <alignment vertical="center"/>
      <protection locked="0"/>
    </xf>
    <xf numFmtId="181" fontId="8" fillId="0" borderId="226" xfId="0" applyNumberFormat="1" applyFont="1" applyBorder="1">
      <alignment vertical="center"/>
    </xf>
    <xf numFmtId="0" fontId="7" fillId="0" borderId="136" xfId="4" applyFont="1" applyBorder="1" applyAlignment="1">
      <alignment horizontal="center" vertical="center"/>
    </xf>
    <xf numFmtId="181" fontId="7" fillId="0" borderId="136" xfId="0" applyNumberFormat="1" applyFont="1" applyBorder="1" applyProtection="1">
      <alignment vertical="center"/>
      <protection locked="0"/>
    </xf>
    <xf numFmtId="0" fontId="7" fillId="0" borderId="122" xfId="4" applyFont="1" applyBorder="1" applyAlignment="1">
      <alignment horizontal="center" vertical="center"/>
    </xf>
    <xf numFmtId="181" fontId="7" fillId="0" borderId="93" xfId="0" applyNumberFormat="1" applyFont="1" applyBorder="1">
      <alignment vertical="center"/>
    </xf>
    <xf numFmtId="181" fontId="7" fillId="0" borderId="167" xfId="0" applyNumberFormat="1" applyFont="1" applyBorder="1">
      <alignment vertical="center"/>
    </xf>
    <xf numFmtId="181" fontId="7" fillId="0" borderId="167" xfId="0" applyNumberFormat="1" applyFont="1" applyBorder="1" applyProtection="1">
      <alignment vertical="center"/>
      <protection locked="0"/>
    </xf>
    <xf numFmtId="0" fontId="7" fillId="0" borderId="116" xfId="4" applyFont="1" applyBorder="1" applyAlignment="1">
      <alignment horizontal="center" vertical="center"/>
    </xf>
    <xf numFmtId="0" fontId="7" fillId="0" borderId="145" xfId="4" applyFont="1" applyBorder="1" applyAlignment="1">
      <alignment horizontal="center" vertical="center"/>
    </xf>
    <xf numFmtId="181" fontId="7" fillId="0" borderId="145" xfId="0" applyNumberFormat="1" applyFont="1" applyBorder="1" applyProtection="1">
      <alignment vertical="center"/>
      <protection locked="0"/>
    </xf>
    <xf numFmtId="0" fontId="7" fillId="0" borderId="73" xfId="0" applyFont="1" applyBorder="1" applyAlignment="1">
      <alignment horizontal="center" vertical="center" wrapText="1"/>
    </xf>
    <xf numFmtId="0" fontId="7" fillId="0" borderId="74" xfId="0" applyFont="1" applyBorder="1" applyAlignment="1">
      <alignment horizontal="center" vertical="center"/>
    </xf>
    <xf numFmtId="0" fontId="7" fillId="0" borderId="4" xfId="0" applyFont="1" applyBorder="1" applyAlignment="1">
      <alignment horizontal="center" vertical="center" wrapText="1"/>
    </xf>
    <xf numFmtId="0" fontId="7" fillId="0" borderId="206" xfId="0" applyFont="1" applyBorder="1" applyAlignment="1">
      <alignment horizontal="center" vertical="center"/>
    </xf>
    <xf numFmtId="176" fontId="8" fillId="0" borderId="207" xfId="0" applyNumberFormat="1" applyFont="1" applyBorder="1">
      <alignment vertical="center"/>
    </xf>
    <xf numFmtId="176" fontId="8" fillId="0" borderId="119" xfId="0" applyNumberFormat="1" applyFont="1" applyBorder="1">
      <alignment vertical="center"/>
    </xf>
    <xf numFmtId="181" fontId="8" fillId="0" borderId="207" xfId="0" applyNumberFormat="1" applyFont="1" applyBorder="1">
      <alignment vertical="center"/>
    </xf>
    <xf numFmtId="181" fontId="8" fillId="0" borderId="119" xfId="0" applyNumberFormat="1" applyFont="1" applyBorder="1">
      <alignment vertical="center"/>
    </xf>
    <xf numFmtId="176" fontId="8" fillId="0" borderId="208" xfId="0" applyNumberFormat="1" applyFont="1" applyBorder="1">
      <alignment vertical="center"/>
    </xf>
    <xf numFmtId="177" fontId="8" fillId="0" borderId="120" xfId="0" applyNumberFormat="1" applyFont="1" applyBorder="1">
      <alignment vertical="center"/>
    </xf>
    <xf numFmtId="176" fontId="7" fillId="0" borderId="209" xfId="0" applyNumberFormat="1" applyFont="1" applyBorder="1">
      <alignment vertical="center"/>
    </xf>
    <xf numFmtId="176" fontId="7" fillId="0" borderId="200" xfId="0" applyNumberFormat="1" applyFont="1" applyBorder="1">
      <alignment vertical="center"/>
    </xf>
    <xf numFmtId="181" fontId="7" fillId="0" borderId="210" xfId="0" applyNumberFormat="1" applyFont="1" applyBorder="1">
      <alignment vertical="center"/>
    </xf>
    <xf numFmtId="181" fontId="7" fillId="0" borderId="191" xfId="0" applyNumberFormat="1" applyFont="1" applyBorder="1">
      <alignment vertical="center"/>
    </xf>
    <xf numFmtId="176" fontId="7" fillId="0" borderId="209" xfId="0" applyNumberFormat="1" applyFont="1" applyBorder="1" applyProtection="1">
      <alignment vertical="center"/>
      <protection locked="0"/>
    </xf>
    <xf numFmtId="176" fontId="7" fillId="0" borderId="200" xfId="0" applyNumberFormat="1" applyFont="1" applyBorder="1" applyProtection="1">
      <alignment vertical="center"/>
      <protection locked="0"/>
    </xf>
    <xf numFmtId="181" fontId="7" fillId="0" borderId="210" xfId="0" applyNumberFormat="1" applyFont="1" applyBorder="1" applyProtection="1">
      <alignment vertical="center"/>
      <protection locked="0"/>
    </xf>
    <xf numFmtId="181" fontId="7" fillId="0" borderId="191" xfId="0" applyNumberFormat="1" applyFont="1" applyBorder="1" applyProtection="1">
      <alignment vertical="center"/>
      <protection locked="0"/>
    </xf>
    <xf numFmtId="176" fontId="7" fillId="0" borderId="209" xfId="0" applyNumberFormat="1" applyFont="1" applyBorder="1" applyAlignment="1" applyProtection="1">
      <alignment horizontal="right" vertical="center"/>
      <protection locked="0"/>
    </xf>
    <xf numFmtId="177" fontId="7" fillId="0" borderId="123" xfId="0" applyNumberFormat="1" applyFont="1" applyBorder="1" applyProtection="1">
      <alignment vertical="center"/>
      <protection locked="0"/>
    </xf>
    <xf numFmtId="176" fontId="7" fillId="0" borderId="210" xfId="0" applyNumberFormat="1" applyFont="1" applyBorder="1">
      <alignment vertical="center"/>
    </xf>
    <xf numFmtId="176" fontId="7" fillId="0" borderId="191" xfId="0" applyNumberFormat="1" applyFont="1" applyBorder="1">
      <alignment vertical="center"/>
    </xf>
    <xf numFmtId="176" fontId="7" fillId="0" borderId="211" xfId="0" applyNumberFormat="1" applyFont="1" applyBorder="1" applyProtection="1">
      <alignment vertical="center"/>
      <protection locked="0"/>
    </xf>
    <xf numFmtId="176" fontId="7" fillId="0" borderId="191" xfId="0" applyNumberFormat="1" applyFont="1" applyBorder="1" applyProtection="1">
      <alignment vertical="center"/>
      <protection locked="0"/>
    </xf>
    <xf numFmtId="176" fontId="7" fillId="0" borderId="210" xfId="0" applyNumberFormat="1" applyFont="1" applyBorder="1" applyProtection="1">
      <alignment vertical="center"/>
      <protection locked="0"/>
    </xf>
    <xf numFmtId="177" fontId="7" fillId="0" borderId="127" xfId="0" applyNumberFormat="1" applyFont="1" applyBorder="1" applyProtection="1">
      <alignment vertical="center"/>
      <protection locked="0"/>
    </xf>
    <xf numFmtId="176" fontId="7" fillId="0" borderId="212" xfId="0" applyNumberFormat="1" applyFont="1" applyBorder="1">
      <alignment vertical="center"/>
    </xf>
    <xf numFmtId="176" fontId="7" fillId="0" borderId="201" xfId="0" applyNumberFormat="1" applyFont="1" applyBorder="1">
      <alignment vertical="center"/>
    </xf>
    <xf numFmtId="181" fontId="7" fillId="0" borderId="212" xfId="0" applyNumberFormat="1" applyFont="1" applyBorder="1">
      <alignment vertical="center"/>
    </xf>
    <xf numFmtId="181" fontId="7" fillId="0" borderId="201" xfId="0" applyNumberFormat="1" applyFont="1" applyBorder="1">
      <alignment vertical="center"/>
    </xf>
    <xf numFmtId="177" fontId="7" fillId="0" borderId="130" xfId="0" applyNumberFormat="1" applyFont="1" applyBorder="1">
      <alignment vertical="center"/>
    </xf>
    <xf numFmtId="176" fontId="7" fillId="0" borderId="213" xfId="0" applyNumberFormat="1" applyFont="1" applyBorder="1">
      <alignment vertical="center"/>
    </xf>
    <xf numFmtId="176" fontId="7" fillId="0" borderId="165" xfId="0" applyNumberFormat="1" applyFont="1" applyBorder="1">
      <alignment vertical="center"/>
    </xf>
    <xf numFmtId="181" fontId="7" fillId="0" borderId="213" xfId="0" applyNumberFormat="1" applyFont="1" applyBorder="1">
      <alignment vertical="center"/>
    </xf>
    <xf numFmtId="181" fontId="7" fillId="0" borderId="165" xfId="0" applyNumberFormat="1" applyFont="1" applyBorder="1">
      <alignment vertical="center"/>
    </xf>
    <xf numFmtId="176" fontId="7" fillId="0" borderId="213" xfId="0" applyNumberFormat="1" applyFont="1" applyBorder="1" applyProtection="1">
      <alignment vertical="center"/>
      <protection locked="0"/>
    </xf>
    <xf numFmtId="181" fontId="7" fillId="0" borderId="213" xfId="0" applyNumberFormat="1" applyFont="1" applyBorder="1" applyProtection="1">
      <alignment vertical="center"/>
      <protection locked="0"/>
    </xf>
    <xf numFmtId="181" fontId="7" fillId="0" borderId="165" xfId="0" applyNumberFormat="1" applyFont="1" applyBorder="1" applyProtection="1">
      <alignment vertical="center"/>
      <protection locked="0"/>
    </xf>
    <xf numFmtId="177" fontId="7" fillId="0" borderId="136" xfId="0" applyNumberFormat="1" applyFont="1" applyBorder="1" applyProtection="1">
      <alignment vertical="center"/>
      <protection locked="0"/>
    </xf>
    <xf numFmtId="176" fontId="7" fillId="0" borderId="214" xfId="0" applyNumberFormat="1" applyFont="1" applyBorder="1">
      <alignment vertical="center"/>
    </xf>
    <xf numFmtId="176" fontId="7" fillId="0" borderId="202" xfId="0" applyNumberFormat="1" applyFont="1" applyBorder="1">
      <alignment vertical="center"/>
    </xf>
    <xf numFmtId="181" fontId="7" fillId="0" borderId="214" xfId="0" applyNumberFormat="1" applyFont="1" applyBorder="1">
      <alignment vertical="center"/>
    </xf>
    <xf numFmtId="181" fontId="7" fillId="0" borderId="202" xfId="0" applyNumberFormat="1" applyFont="1" applyBorder="1">
      <alignment vertical="center"/>
    </xf>
    <xf numFmtId="176" fontId="7" fillId="0" borderId="214" xfId="0" applyNumberFormat="1" applyFont="1" applyBorder="1" applyProtection="1">
      <alignment vertical="center"/>
      <protection locked="0"/>
    </xf>
    <xf numFmtId="176" fontId="7" fillId="0" borderId="202" xfId="0" applyNumberFormat="1" applyFont="1" applyBorder="1" applyProtection="1">
      <alignment vertical="center"/>
      <protection locked="0"/>
    </xf>
    <xf numFmtId="181" fontId="7" fillId="0" borderId="214" xfId="0" applyNumberFormat="1" applyFont="1" applyBorder="1" applyProtection="1">
      <alignment vertical="center"/>
      <protection locked="0"/>
    </xf>
    <xf numFmtId="181" fontId="7" fillId="0" borderId="202" xfId="0" applyNumberFormat="1" applyFont="1" applyBorder="1" applyProtection="1">
      <alignment vertical="center"/>
      <protection locked="0"/>
    </xf>
    <xf numFmtId="177" fontId="7" fillId="0" borderId="133" xfId="0" applyNumberFormat="1" applyFont="1" applyBorder="1" applyProtection="1">
      <alignment vertical="center"/>
      <protection locked="0"/>
    </xf>
    <xf numFmtId="176" fontId="7" fillId="0" borderId="215" xfId="0" applyNumberFormat="1" applyFont="1" applyBorder="1">
      <alignment vertical="center"/>
    </xf>
    <xf numFmtId="176" fontId="7" fillId="0" borderId="203" xfId="0" applyNumberFormat="1" applyFont="1" applyBorder="1">
      <alignment vertical="center"/>
    </xf>
    <xf numFmtId="181" fontId="7" fillId="0" borderId="215" xfId="0" applyNumberFormat="1" applyFont="1" applyBorder="1">
      <alignment vertical="center"/>
    </xf>
    <xf numFmtId="181" fontId="7" fillId="0" borderId="203" xfId="0" applyNumberFormat="1" applyFont="1" applyBorder="1">
      <alignment vertical="center"/>
    </xf>
    <xf numFmtId="176" fontId="7" fillId="0" borderId="215" xfId="0" applyNumberFormat="1" applyFont="1" applyBorder="1" applyProtection="1">
      <alignment vertical="center"/>
      <protection locked="0"/>
    </xf>
    <xf numFmtId="176" fontId="7" fillId="0" borderId="203" xfId="0" applyNumberFormat="1" applyFont="1" applyBorder="1" applyProtection="1">
      <alignment vertical="center"/>
      <protection locked="0"/>
    </xf>
    <xf numFmtId="181" fontId="7" fillId="0" borderId="215" xfId="0" applyNumberFormat="1" applyFont="1" applyBorder="1" applyProtection="1">
      <alignment vertical="center"/>
      <protection locked="0"/>
    </xf>
    <xf numFmtId="181" fontId="7" fillId="0" borderId="203" xfId="0" applyNumberFormat="1" applyFont="1" applyBorder="1" applyProtection="1">
      <alignment vertical="center"/>
      <protection locked="0"/>
    </xf>
    <xf numFmtId="177" fontId="7" fillId="0" borderId="137" xfId="0" applyNumberFormat="1" applyFont="1" applyBorder="1" applyProtection="1">
      <alignment vertical="center"/>
      <protection locked="0"/>
    </xf>
    <xf numFmtId="176" fontId="7" fillId="0" borderId="216" xfId="0" applyNumberFormat="1" applyFont="1" applyBorder="1">
      <alignment vertical="center"/>
    </xf>
    <xf numFmtId="176" fontId="7" fillId="0" borderId="170" xfId="0" applyNumberFormat="1" applyFont="1" applyBorder="1">
      <alignment vertical="center"/>
    </xf>
    <xf numFmtId="181" fontId="7" fillId="0" borderId="216" xfId="0" applyNumberFormat="1" applyFont="1" applyBorder="1">
      <alignment vertical="center"/>
    </xf>
    <xf numFmtId="181" fontId="7" fillId="0" borderId="170" xfId="0" applyNumberFormat="1" applyFont="1" applyBorder="1">
      <alignment vertical="center"/>
    </xf>
    <xf numFmtId="176" fontId="7" fillId="0" borderId="216" xfId="0" applyNumberFormat="1" applyFont="1" applyBorder="1" applyProtection="1">
      <alignment vertical="center"/>
      <protection locked="0"/>
    </xf>
    <xf numFmtId="176" fontId="7" fillId="0" borderId="170" xfId="0" applyNumberFormat="1" applyFont="1" applyBorder="1" applyProtection="1">
      <alignment vertical="center"/>
      <protection locked="0"/>
    </xf>
    <xf numFmtId="181" fontId="7" fillId="0" borderId="216" xfId="0" applyNumberFormat="1" applyFont="1" applyBorder="1" applyProtection="1">
      <alignment vertical="center"/>
      <protection locked="0"/>
    </xf>
    <xf numFmtId="181" fontId="7" fillId="0" borderId="170" xfId="0" applyNumberFormat="1" applyFont="1" applyBorder="1" applyProtection="1">
      <alignment vertical="center"/>
      <protection locked="0"/>
    </xf>
    <xf numFmtId="176" fontId="7" fillId="0" borderId="217" xfId="0" applyNumberFormat="1" applyFont="1" applyBorder="1">
      <alignment vertical="center"/>
    </xf>
    <xf numFmtId="176" fontId="7" fillId="0" borderId="204" xfId="0" applyNumberFormat="1" applyFont="1" applyBorder="1">
      <alignment vertical="center"/>
    </xf>
    <xf numFmtId="181" fontId="7" fillId="0" borderId="217" xfId="0" applyNumberFormat="1" applyFont="1" applyBorder="1">
      <alignment vertical="center"/>
    </xf>
    <xf numFmtId="181" fontId="7" fillId="0" borderId="204" xfId="0" applyNumberFormat="1" applyFont="1" applyBorder="1">
      <alignment vertical="center"/>
    </xf>
    <xf numFmtId="176" fontId="7" fillId="0" borderId="218" xfId="0" applyNumberFormat="1" applyFont="1" applyBorder="1">
      <alignment vertical="center"/>
    </xf>
    <xf numFmtId="176" fontId="7" fillId="0" borderId="205" xfId="0" applyNumberFormat="1" applyFont="1" applyBorder="1">
      <alignment vertical="center"/>
    </xf>
    <xf numFmtId="181" fontId="7" fillId="0" borderId="218" xfId="0" applyNumberFormat="1" applyFont="1" applyBorder="1">
      <alignment vertical="center"/>
    </xf>
    <xf numFmtId="181" fontId="7" fillId="0" borderId="205" xfId="0" applyNumberFormat="1" applyFont="1" applyBorder="1">
      <alignment vertical="center"/>
    </xf>
    <xf numFmtId="177" fontId="7" fillId="0" borderId="140" xfId="0" applyNumberFormat="1" applyFont="1" applyBorder="1">
      <alignment vertical="center"/>
    </xf>
    <xf numFmtId="186" fontId="8" fillId="0" borderId="16" xfId="0" applyNumberFormat="1" applyFont="1" applyBorder="1" applyAlignment="1">
      <alignment horizontal="distributed" vertical="center"/>
    </xf>
    <xf numFmtId="176" fontId="8" fillId="0" borderId="16" xfId="0" applyNumberFormat="1" applyFont="1" applyBorder="1">
      <alignment vertical="center"/>
    </xf>
    <xf numFmtId="181" fontId="8" fillId="0" borderId="16" xfId="0" applyNumberFormat="1" applyFont="1" applyBorder="1">
      <alignment vertical="center"/>
    </xf>
    <xf numFmtId="177" fontId="7" fillId="0" borderId="21" xfId="0" applyNumberFormat="1" applyFont="1" applyBorder="1" applyProtection="1">
      <alignment vertical="center"/>
      <protection locked="0"/>
    </xf>
    <xf numFmtId="177" fontId="7" fillId="0" borderId="26" xfId="0" applyNumberFormat="1" applyFont="1" applyBorder="1" applyProtection="1">
      <alignment vertical="center"/>
      <protection locked="0"/>
    </xf>
    <xf numFmtId="177" fontId="7" fillId="0" borderId="152" xfId="0" applyNumberFormat="1" applyFont="1" applyBorder="1" applyProtection="1">
      <alignment vertical="center"/>
      <protection locked="0"/>
    </xf>
    <xf numFmtId="0" fontId="8" fillId="0" borderId="60" xfId="0" applyFont="1" applyBorder="1" applyAlignment="1">
      <alignment horizontal="center" vertical="distributed"/>
    </xf>
    <xf numFmtId="176" fontId="7" fillId="0" borderId="60" xfId="0" applyNumberFormat="1" applyFont="1" applyBorder="1">
      <alignment vertical="center"/>
    </xf>
    <xf numFmtId="181" fontId="7" fillId="0" borderId="60" xfId="0" applyNumberFormat="1" applyFont="1" applyBorder="1">
      <alignment vertical="center"/>
    </xf>
    <xf numFmtId="0" fontId="7" fillId="0" borderId="58" xfId="0" applyFont="1" applyBorder="1" applyAlignment="1">
      <alignment horizontal="center" vertical="distributed"/>
    </xf>
    <xf numFmtId="181" fontId="7" fillId="0" borderId="58" xfId="0" applyNumberFormat="1" applyFont="1" applyBorder="1">
      <alignment vertical="center"/>
    </xf>
    <xf numFmtId="0" fontId="7" fillId="0" borderId="235" xfId="0" applyFont="1" applyBorder="1" applyAlignment="1">
      <alignment horizontal="center" vertical="distributed"/>
    </xf>
    <xf numFmtId="176" fontId="7" fillId="0" borderId="235" xfId="0" applyNumberFormat="1" applyFont="1" applyBorder="1">
      <alignment vertical="center"/>
    </xf>
    <xf numFmtId="181" fontId="7" fillId="0" borderId="235" xfId="0" applyNumberFormat="1" applyFont="1" applyBorder="1">
      <alignment vertical="center"/>
    </xf>
    <xf numFmtId="0" fontId="7" fillId="0" borderId="238" xfId="0" applyFont="1" applyBorder="1" applyAlignment="1">
      <alignment horizontal="center" vertical="distributed"/>
    </xf>
    <xf numFmtId="181" fontId="7" fillId="0" borderId="238" xfId="0" applyNumberFormat="1" applyFont="1" applyBorder="1">
      <alignment vertical="center"/>
    </xf>
    <xf numFmtId="181" fontId="7" fillId="0" borderId="58" xfId="0" applyNumberFormat="1" applyFont="1" applyBorder="1" applyProtection="1">
      <alignment vertical="center"/>
      <protection locked="0"/>
    </xf>
    <xf numFmtId="0" fontId="7" fillId="0" borderId="76" xfId="0" applyFont="1" applyBorder="1" applyAlignment="1">
      <alignment horizontal="center" vertical="distributed"/>
    </xf>
    <xf numFmtId="181" fontId="7" fillId="0" borderId="76" xfId="0" applyNumberFormat="1" applyFont="1" applyBorder="1" applyProtection="1">
      <alignment vertical="center"/>
      <protection locked="0"/>
    </xf>
    <xf numFmtId="0" fontId="7" fillId="0" borderId="75" xfId="0" applyFont="1" applyBorder="1" applyAlignment="1">
      <alignment horizontal="center" vertical="distributed"/>
    </xf>
    <xf numFmtId="181" fontId="7" fillId="0" borderId="75" xfId="0" applyNumberFormat="1" applyFont="1" applyBorder="1">
      <alignment vertical="center"/>
    </xf>
    <xf numFmtId="0" fontId="7" fillId="0" borderId="107" xfId="0" applyFont="1" applyBorder="1" applyAlignment="1">
      <alignment horizontal="center" vertical="distributed"/>
    </xf>
    <xf numFmtId="181" fontId="7" fillId="0" borderId="107" xfId="0" applyNumberFormat="1" applyFont="1" applyBorder="1" applyProtection="1">
      <alignment vertical="center"/>
      <protection locked="0"/>
    </xf>
    <xf numFmtId="58" fontId="8" fillId="0" borderId="16" xfId="0" applyNumberFormat="1" applyFont="1" applyBorder="1" applyAlignment="1">
      <alignment horizontal="distributed" vertical="center"/>
    </xf>
    <xf numFmtId="185" fontId="8" fillId="0" borderId="16" xfId="0" applyNumberFormat="1" applyFont="1" applyBorder="1">
      <alignment vertical="center"/>
    </xf>
    <xf numFmtId="176" fontId="7" fillId="0" borderId="19" xfId="0" applyNumberFormat="1" applyFont="1" applyBorder="1" applyAlignment="1" applyProtection="1">
      <alignment vertical="top" wrapText="1"/>
      <protection locked="0"/>
    </xf>
    <xf numFmtId="176" fontId="7" fillId="0" borderId="19" xfId="0" applyNumberFormat="1" applyFont="1" applyBorder="1" applyAlignment="1" applyProtection="1">
      <alignment vertical="center" wrapText="1"/>
      <protection locked="0"/>
    </xf>
    <xf numFmtId="176" fontId="7" fillId="0" borderId="234" xfId="0" applyNumberFormat="1" applyFont="1" applyBorder="1" applyProtection="1">
      <alignment vertical="center"/>
      <protection locked="0"/>
    </xf>
    <xf numFmtId="176" fontId="7" fillId="0" borderId="23" xfId="0" applyNumberFormat="1" applyFont="1" applyBorder="1" applyAlignment="1" applyProtection="1">
      <alignment vertical="top" wrapText="1"/>
      <protection locked="0"/>
    </xf>
    <xf numFmtId="176" fontId="7" fillId="0" borderId="23" xfId="0" applyNumberFormat="1" applyFont="1" applyBorder="1" applyAlignment="1" applyProtection="1">
      <alignment vertical="center" wrapText="1"/>
      <protection locked="0"/>
    </xf>
    <xf numFmtId="176" fontId="7" fillId="0" borderId="23" xfId="0" applyNumberFormat="1" applyFont="1" applyBorder="1" applyAlignment="1" applyProtection="1">
      <alignment horizontal="left" vertical="top" wrapText="1"/>
      <protection locked="0"/>
    </xf>
    <xf numFmtId="176" fontId="7" fillId="0" borderId="25" xfId="0" applyNumberFormat="1" applyFont="1" applyBorder="1" applyAlignment="1" applyProtection="1">
      <alignment vertical="top" wrapText="1"/>
      <protection locked="0"/>
    </xf>
    <xf numFmtId="176" fontId="7" fillId="0" borderId="25" xfId="0" applyNumberFormat="1" applyFont="1" applyBorder="1" applyAlignment="1" applyProtection="1">
      <alignment vertical="center" wrapText="1"/>
      <protection locked="0"/>
    </xf>
    <xf numFmtId="176" fontId="7" fillId="0" borderId="152" xfId="0" applyNumberFormat="1" applyFont="1" applyBorder="1" applyAlignment="1" applyProtection="1">
      <alignment vertical="top" wrapText="1"/>
      <protection locked="0"/>
    </xf>
    <xf numFmtId="176" fontId="7" fillId="0" borderId="152" xfId="0" applyNumberFormat="1" applyFont="1" applyBorder="1" applyAlignment="1" applyProtection="1">
      <alignment vertical="center" wrapText="1"/>
      <protection locked="0"/>
    </xf>
    <xf numFmtId="176" fontId="8" fillId="0" borderId="229" xfId="0" applyNumberFormat="1" applyFont="1" applyBorder="1">
      <alignment vertical="center"/>
    </xf>
    <xf numFmtId="176" fontId="7" fillId="0" borderId="144" xfId="0" applyNumberFormat="1" applyFont="1" applyBorder="1">
      <alignment vertical="center"/>
    </xf>
    <xf numFmtId="176" fontId="7" fillId="0" borderId="230" xfId="0" applyNumberFormat="1" applyFont="1" applyBorder="1" applyProtection="1">
      <alignment vertical="center"/>
      <protection locked="0"/>
    </xf>
    <xf numFmtId="176" fontId="7" fillId="0" borderId="231" xfId="0" applyNumberFormat="1" applyFont="1" applyBorder="1" applyProtection="1">
      <alignment vertical="center"/>
      <protection locked="0"/>
    </xf>
    <xf numFmtId="0" fontId="7" fillId="0" borderId="224" xfId="0" applyFont="1" applyBorder="1">
      <alignment vertical="center"/>
    </xf>
    <xf numFmtId="0" fontId="7" fillId="0" borderId="225" xfId="0" applyFont="1" applyBorder="1">
      <alignment vertical="center"/>
    </xf>
    <xf numFmtId="0" fontId="0" fillId="0" borderId="0" xfId="0" applyAlignment="1">
      <alignment horizontal="right" vertical="center"/>
    </xf>
    <xf numFmtId="176" fontId="8" fillId="0" borderId="118" xfId="0" applyNumberFormat="1" applyFont="1" applyBorder="1">
      <alignment vertical="center"/>
    </xf>
    <xf numFmtId="176" fontId="8" fillId="0" borderId="121" xfId="0" applyNumberFormat="1" applyFont="1" applyBorder="1">
      <alignment vertical="center"/>
    </xf>
    <xf numFmtId="176" fontId="7" fillId="0" borderId="124" xfId="0" applyNumberFormat="1" applyFont="1" applyBorder="1" applyAlignment="1" applyProtection="1">
      <alignment horizontal="right" vertical="center"/>
      <protection locked="0"/>
    </xf>
    <xf numFmtId="176" fontId="7" fillId="0" borderId="125" xfId="0" applyNumberFormat="1" applyFont="1" applyBorder="1" applyProtection="1">
      <alignment vertical="center"/>
      <protection locked="0"/>
    </xf>
    <xf numFmtId="176" fontId="7" fillId="0" borderId="126" xfId="0" applyNumberFormat="1" applyFont="1" applyBorder="1" applyProtection="1">
      <alignment vertical="center"/>
      <protection locked="0"/>
    </xf>
    <xf numFmtId="176" fontId="7" fillId="0" borderId="128" xfId="0" applyNumberFormat="1" applyFont="1" applyBorder="1" applyProtection="1">
      <alignment vertical="center"/>
      <protection locked="0"/>
    </xf>
    <xf numFmtId="176" fontId="7" fillId="0" borderId="141" xfId="0" applyNumberFormat="1" applyFont="1" applyBorder="1" applyProtection="1">
      <alignment vertical="center"/>
      <protection locked="0"/>
    </xf>
    <xf numFmtId="176" fontId="7" fillId="0" borderId="142" xfId="0" applyNumberFormat="1" applyFont="1" applyBorder="1" applyProtection="1">
      <alignment vertical="center"/>
      <protection locked="0"/>
    </xf>
    <xf numFmtId="176" fontId="7" fillId="0" borderId="122" xfId="0" applyNumberFormat="1" applyFont="1" applyBorder="1">
      <alignment vertical="center"/>
    </xf>
    <xf numFmtId="181" fontId="8" fillId="0" borderId="121" xfId="0" applyNumberFormat="1" applyFont="1" applyBorder="1">
      <alignment vertical="center"/>
    </xf>
    <xf numFmtId="181" fontId="8" fillId="0" borderId="120" xfId="0" applyNumberFormat="1" applyFont="1" applyBorder="1" applyAlignment="1">
      <alignment horizontal="right" vertical="center"/>
    </xf>
    <xf numFmtId="181" fontId="7" fillId="0" borderId="125" xfId="0" applyNumberFormat="1" applyFont="1" applyBorder="1">
      <alignment vertical="center"/>
    </xf>
    <xf numFmtId="181" fontId="7" fillId="0" borderId="128" xfId="0" applyNumberFormat="1" applyFont="1" applyBorder="1">
      <alignment vertical="center"/>
    </xf>
    <xf numFmtId="176" fontId="7" fillId="0" borderId="201" xfId="0" applyNumberFormat="1" applyFont="1" applyBorder="1" applyProtection="1">
      <alignment vertical="center"/>
      <protection locked="0"/>
    </xf>
    <xf numFmtId="181" fontId="7" fillId="0" borderId="132" xfId="0" applyNumberFormat="1" applyFont="1" applyBorder="1">
      <alignment vertical="center"/>
    </xf>
    <xf numFmtId="181" fontId="7" fillId="0" borderId="130" xfId="0" applyNumberFormat="1" applyFont="1" applyBorder="1" applyProtection="1">
      <alignment vertical="center"/>
      <protection locked="0"/>
    </xf>
    <xf numFmtId="181" fontId="7" fillId="0" borderId="135" xfId="0" applyNumberFormat="1" applyFont="1" applyBorder="1">
      <alignment vertical="center"/>
    </xf>
    <xf numFmtId="181" fontId="7" fillId="0" borderId="139" xfId="0" applyNumberFormat="1" applyFont="1" applyBorder="1">
      <alignment vertical="center"/>
    </xf>
    <xf numFmtId="176" fontId="7" fillId="0" borderId="205" xfId="0" applyNumberFormat="1" applyFont="1" applyBorder="1" applyProtection="1">
      <alignment vertical="center"/>
      <protection locked="0"/>
    </xf>
    <xf numFmtId="181" fontId="7" fillId="0" borderId="142" xfId="0" applyNumberFormat="1" applyFont="1" applyBorder="1">
      <alignment vertical="center"/>
    </xf>
    <xf numFmtId="181" fontId="7" fillId="0" borderId="144" xfId="0" applyNumberFormat="1" applyFont="1" applyBorder="1">
      <alignment vertical="center"/>
    </xf>
    <xf numFmtId="181" fontId="7" fillId="0" borderId="190" xfId="0" applyNumberFormat="1" applyFont="1" applyBorder="1">
      <alignment vertical="center"/>
    </xf>
    <xf numFmtId="181" fontId="7" fillId="0" borderId="146" xfId="0" applyNumberFormat="1" applyFont="1" applyBorder="1">
      <alignment vertical="center"/>
    </xf>
    <xf numFmtId="181" fontId="7" fillId="0" borderId="129" xfId="0" applyNumberFormat="1" applyFont="1" applyBorder="1" applyProtection="1">
      <alignment vertical="center"/>
      <protection locked="0"/>
    </xf>
    <xf numFmtId="0" fontId="7" fillId="0" borderId="176" xfId="0" applyFont="1" applyBorder="1" applyAlignment="1">
      <alignment horizontal="center" vertical="center"/>
    </xf>
    <xf numFmtId="183" fontId="7" fillId="0" borderId="175" xfId="0" applyNumberFormat="1" applyFont="1" applyBorder="1">
      <alignment vertical="center"/>
    </xf>
    <xf numFmtId="176" fontId="7" fillId="0" borderId="174" xfId="0" applyNumberFormat="1" applyFont="1" applyBorder="1">
      <alignment vertical="center"/>
    </xf>
    <xf numFmtId="0" fontId="7" fillId="0" borderId="179" xfId="0" applyFont="1" applyBorder="1" applyAlignment="1">
      <alignment horizontal="center" vertical="center"/>
    </xf>
    <xf numFmtId="176" fontId="7" fillId="0" borderId="173" xfId="0" applyNumberFormat="1" applyFont="1" applyBorder="1" applyProtection="1">
      <alignment vertical="center"/>
      <protection locked="0"/>
    </xf>
    <xf numFmtId="0" fontId="7" fillId="0" borderId="11" xfId="0" applyFont="1" applyBorder="1" applyAlignment="1">
      <alignment horizontal="center" vertical="center" shrinkToFit="1"/>
    </xf>
    <xf numFmtId="181" fontId="7" fillId="0" borderId="69" xfId="0" applyNumberFormat="1" applyFont="1" applyBorder="1">
      <alignment vertical="center"/>
    </xf>
    <xf numFmtId="181" fontId="7" fillId="0" borderId="50" xfId="0" applyNumberFormat="1" applyFont="1" applyBorder="1" applyProtection="1">
      <alignment vertical="center"/>
      <protection locked="0"/>
    </xf>
    <xf numFmtId="181" fontId="7" fillId="0" borderId="69" xfId="0" applyNumberFormat="1" applyFont="1" applyBorder="1" applyProtection="1">
      <alignment vertical="center"/>
      <protection locked="0"/>
    </xf>
    <xf numFmtId="0" fontId="7" fillId="0" borderId="223" xfId="0" applyFont="1" applyBorder="1">
      <alignment vertical="center"/>
    </xf>
    <xf numFmtId="0" fontId="8" fillId="0" borderId="236" xfId="0" applyFont="1" applyBorder="1" applyAlignment="1">
      <alignment horizontal="center" vertical="distributed"/>
    </xf>
    <xf numFmtId="0" fontId="7" fillId="0" borderId="56" xfId="0" applyFont="1" applyBorder="1" applyAlignment="1">
      <alignment horizontal="center" vertical="distributed"/>
    </xf>
    <xf numFmtId="0" fontId="7" fillId="0" borderId="237" xfId="0" applyFont="1" applyBorder="1" applyAlignment="1">
      <alignment horizontal="center" vertical="distributed"/>
    </xf>
    <xf numFmtId="0" fontId="7" fillId="0" borderId="239" xfId="0" applyFont="1" applyBorder="1" applyAlignment="1">
      <alignment horizontal="center" vertical="distributed"/>
    </xf>
    <xf numFmtId="0" fontId="7" fillId="0" borderId="59" xfId="0" applyFont="1" applyBorder="1" applyAlignment="1">
      <alignment horizontal="center" vertical="distributed"/>
    </xf>
    <xf numFmtId="0" fontId="2" fillId="0" borderId="0" xfId="5"/>
    <xf numFmtId="0" fontId="0" fillId="0" borderId="0" xfId="5" applyFont="1" applyAlignment="1">
      <alignment horizontal="right"/>
    </xf>
    <xf numFmtId="0" fontId="0" fillId="0" borderId="0" xfId="5" applyFont="1"/>
    <xf numFmtId="49" fontId="20" fillId="0" borderId="0" xfId="5" applyNumberFormat="1" applyFont="1" applyAlignment="1">
      <alignment vertical="top"/>
    </xf>
    <xf numFmtId="0" fontId="20" fillId="0" borderId="0" xfId="5" applyFont="1" applyAlignment="1">
      <alignment vertical="top"/>
    </xf>
    <xf numFmtId="49" fontId="2" fillId="0" borderId="0" xfId="5" applyNumberFormat="1" applyAlignment="1">
      <alignment vertical="top"/>
    </xf>
    <xf numFmtId="0" fontId="22" fillId="0" borderId="0" xfId="5" applyFont="1" applyAlignment="1">
      <alignment horizontal="centerContinuous"/>
    </xf>
    <xf numFmtId="0" fontId="2" fillId="0" borderId="0" xfId="5" applyAlignment="1">
      <alignment horizontal="centerContinuous"/>
    </xf>
    <xf numFmtId="0" fontId="0" fillId="0" borderId="0" xfId="5" applyFont="1" applyAlignment="1">
      <alignment vertical="top" wrapText="1"/>
    </xf>
    <xf numFmtId="0" fontId="0" fillId="0" borderId="0" xfId="5" applyFont="1" applyAlignment="1">
      <alignment horizontal="centerContinuous" vertical="top"/>
    </xf>
    <xf numFmtId="0" fontId="20" fillId="0" borderId="0" xfId="5" applyFont="1" applyAlignment="1">
      <alignment horizontal="centerContinuous"/>
    </xf>
    <xf numFmtId="0" fontId="17" fillId="0" borderId="0" xfId="5" applyFont="1" applyAlignment="1">
      <alignment horizontal="center" wrapText="1"/>
    </xf>
    <xf numFmtId="0" fontId="17" fillId="0" borderId="0" xfId="5" applyFont="1" applyAlignment="1">
      <alignment horizontal="center"/>
    </xf>
    <xf numFmtId="0" fontId="19" fillId="0" borderId="0" xfId="5" applyFont="1" applyAlignment="1">
      <alignment horizontal="center" vertical="top"/>
    </xf>
    <xf numFmtId="0" fontId="18" fillId="0" borderId="0" xfId="5" applyFont="1" applyAlignment="1">
      <alignment horizontal="center"/>
    </xf>
    <xf numFmtId="0" fontId="20" fillId="0" borderId="0" xfId="5" applyFont="1" applyAlignment="1">
      <alignment vertical="top" wrapText="1"/>
    </xf>
    <xf numFmtId="0" fontId="23" fillId="0" borderId="0" xfId="0" applyFont="1" applyAlignment="1">
      <alignment horizontal="center" vertical="top" wrapText="1"/>
    </xf>
    <xf numFmtId="0" fontId="23" fillId="0" borderId="0" xfId="0" applyFont="1" applyAlignment="1">
      <alignment horizontal="center" vertical="top"/>
    </xf>
    <xf numFmtId="58" fontId="8" fillId="0" borderId="13" xfId="0" applyNumberFormat="1" applyFont="1" applyBorder="1" applyAlignment="1">
      <alignment horizontal="distributed" vertical="center"/>
    </xf>
    <xf numFmtId="58" fontId="8" fillId="0" borderId="15" xfId="0" applyNumberFormat="1" applyFont="1" applyBorder="1" applyAlignment="1">
      <alignment horizontal="distributed" vertical="center"/>
    </xf>
    <xf numFmtId="0" fontId="7" fillId="0" borderId="1" xfId="0" applyFont="1" applyBorder="1" applyAlignment="1">
      <alignment horizontal="distributed" vertical="center" wrapText="1"/>
    </xf>
    <xf numFmtId="0" fontId="7" fillId="0" borderId="2" xfId="0" applyFont="1" applyBorder="1" applyAlignment="1">
      <alignment horizontal="distributed" vertical="center"/>
    </xf>
    <xf numFmtId="0" fontId="7" fillId="0" borderId="6" xfId="0" applyFont="1" applyBorder="1" applyAlignment="1">
      <alignment horizontal="distributed" vertical="center"/>
    </xf>
    <xf numFmtId="0" fontId="7" fillId="0" borderId="7" xfId="0" applyFont="1" applyBorder="1" applyAlignment="1">
      <alignment horizontal="distributed" vertical="center"/>
    </xf>
    <xf numFmtId="0" fontId="7" fillId="0" borderId="9" xfId="0" applyFont="1" applyBorder="1" applyAlignment="1">
      <alignment horizontal="distributed" vertical="center"/>
    </xf>
    <xf numFmtId="0" fontId="7" fillId="0" borderId="10" xfId="0" applyFont="1" applyBorder="1" applyAlignment="1">
      <alignment horizontal="distributed"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8" xfId="0" applyFont="1" applyBorder="1" applyAlignment="1">
      <alignment horizontal="center" vertical="center" wrapText="1"/>
    </xf>
    <xf numFmtId="0" fontId="7" fillId="0" borderId="12" xfId="0" applyFont="1" applyBorder="1" applyAlignment="1">
      <alignment horizontal="center" vertical="center"/>
    </xf>
    <xf numFmtId="0" fontId="7" fillId="0" borderId="168" xfId="0" applyFont="1" applyBorder="1" applyAlignment="1">
      <alignment horizontal="center" vertical="center" wrapText="1"/>
    </xf>
    <xf numFmtId="0" fontId="0" fillId="0" borderId="145" xfId="0" applyBorder="1" applyAlignment="1">
      <alignment horizontal="center" vertical="center"/>
    </xf>
    <xf numFmtId="58" fontId="8" fillId="0" borderId="118" xfId="0" applyNumberFormat="1" applyFont="1" applyBorder="1" applyAlignment="1">
      <alignment horizontal="distributed" vertical="center"/>
    </xf>
    <xf numFmtId="58" fontId="8" fillId="0" borderId="119" xfId="0" applyNumberFormat="1" applyFont="1" applyBorder="1" applyAlignment="1">
      <alignment horizontal="distributed" vertical="center"/>
    </xf>
    <xf numFmtId="0" fontId="7" fillId="0" borderId="110" xfId="0" applyFont="1" applyBorder="1" applyAlignment="1">
      <alignment horizontal="distributed" vertical="center" wrapText="1"/>
    </xf>
    <xf numFmtId="0" fontId="7" fillId="0" borderId="111" xfId="0" applyFont="1" applyBorder="1" applyAlignment="1">
      <alignment horizontal="distributed" vertical="center"/>
    </xf>
    <xf numFmtId="0" fontId="7" fillId="0" borderId="90" xfId="0" applyFont="1" applyBorder="1" applyAlignment="1">
      <alignment horizontal="distributed" vertical="center"/>
    </xf>
    <xf numFmtId="0" fontId="7" fillId="0" borderId="115" xfId="0" applyFont="1" applyBorder="1" applyAlignment="1">
      <alignment horizontal="distributed" vertical="center"/>
    </xf>
    <xf numFmtId="0" fontId="7" fillId="0" borderId="116" xfId="0" applyFont="1" applyBorder="1" applyAlignment="1">
      <alignment horizontal="distributed" vertical="center"/>
    </xf>
    <xf numFmtId="0" fontId="7" fillId="0" borderId="117" xfId="0" applyFont="1" applyBorder="1" applyAlignment="1">
      <alignment horizontal="distributed" vertical="center"/>
    </xf>
    <xf numFmtId="0" fontId="7" fillId="0" borderId="110" xfId="0" applyFont="1" applyBorder="1" applyAlignment="1">
      <alignment horizontal="center" vertical="center"/>
    </xf>
    <xf numFmtId="0" fontId="7" fillId="0" borderId="169" xfId="0" applyFont="1" applyBorder="1" applyAlignment="1">
      <alignment horizontal="center" vertical="center"/>
    </xf>
    <xf numFmtId="0" fontId="7" fillId="0" borderId="111" xfId="0" applyFont="1" applyBorder="1" applyAlignment="1">
      <alignment horizontal="center" vertical="center"/>
    </xf>
    <xf numFmtId="0" fontId="7" fillId="0" borderId="116" xfId="0" applyFont="1" applyBorder="1" applyAlignment="1">
      <alignment horizontal="center" vertical="center"/>
    </xf>
    <xf numFmtId="0" fontId="7" fillId="0" borderId="149" xfId="0" applyFont="1" applyBorder="1" applyAlignment="1">
      <alignment horizontal="center" vertical="center"/>
    </xf>
    <xf numFmtId="0" fontId="7" fillId="0" borderId="117" xfId="0" applyFont="1" applyBorder="1" applyAlignment="1">
      <alignment horizontal="center" vertical="center"/>
    </xf>
    <xf numFmtId="0" fontId="7" fillId="0" borderId="90" xfId="0" applyFont="1" applyBorder="1" applyAlignment="1">
      <alignment horizontal="left" vertical="center"/>
    </xf>
    <xf numFmtId="0" fontId="7" fillId="0" borderId="115" xfId="0" applyFont="1" applyBorder="1" applyAlignment="1">
      <alignment horizontal="left" vertical="center"/>
    </xf>
    <xf numFmtId="0" fontId="7" fillId="0" borderId="149" xfId="0" applyFont="1" applyBorder="1" applyAlignment="1">
      <alignment horizontal="distributed" vertical="center"/>
    </xf>
    <xf numFmtId="0" fontId="8" fillId="0" borderId="163" xfId="0" applyFont="1" applyBorder="1" applyAlignment="1">
      <alignment horizontal="distributed" vertical="center"/>
    </xf>
    <xf numFmtId="0" fontId="8" fillId="0" borderId="170" xfId="0" applyFont="1" applyBorder="1" applyAlignment="1">
      <alignment horizontal="distributed" vertical="center"/>
    </xf>
    <xf numFmtId="0" fontId="7" fillId="0" borderId="164" xfId="0" applyFont="1" applyBorder="1" applyAlignment="1">
      <alignment horizontal="distributed" vertical="center"/>
    </xf>
    <xf numFmtId="0" fontId="7" fillId="0" borderId="165" xfId="0" applyFont="1" applyBorder="1" applyAlignment="1">
      <alignment horizontal="distributed" vertical="center"/>
    </xf>
    <xf numFmtId="0" fontId="8" fillId="0" borderId="0" xfId="0" applyFont="1" applyAlignment="1">
      <alignment horizontal="distributed" vertical="center"/>
    </xf>
    <xf numFmtId="0" fontId="8" fillId="0" borderId="115" xfId="0" applyFont="1" applyBorder="1" applyAlignment="1">
      <alignment horizontal="distributed"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150" xfId="0" applyFont="1" applyBorder="1" applyAlignment="1">
      <alignment horizontal="distributed" vertical="center"/>
    </xf>
    <xf numFmtId="0" fontId="8" fillId="0" borderId="169" xfId="0" applyFont="1" applyBorder="1" applyAlignment="1">
      <alignment horizontal="distributed" vertical="center"/>
    </xf>
    <xf numFmtId="0" fontId="8" fillId="0" borderId="111" xfId="0" applyFont="1" applyBorder="1" applyAlignment="1">
      <alignment horizontal="distributed" vertical="center"/>
    </xf>
    <xf numFmtId="0" fontId="8" fillId="0" borderId="30" xfId="0" applyFont="1" applyBorder="1" applyAlignment="1">
      <alignment horizontal="distributed" vertical="center"/>
    </xf>
    <xf numFmtId="0" fontId="7" fillId="0" borderId="39" xfId="0" applyFont="1" applyBorder="1">
      <alignment vertical="center"/>
    </xf>
    <xf numFmtId="0" fontId="7" fillId="0" borderId="20" xfId="0" applyFont="1" applyBorder="1" applyAlignment="1">
      <alignment horizontal="distributed" vertical="center"/>
    </xf>
    <xf numFmtId="0" fontId="7" fillId="0" borderId="28" xfId="0" applyFont="1" applyBorder="1" applyAlignment="1">
      <alignment horizontal="distributed" vertical="center"/>
    </xf>
    <xf numFmtId="0" fontId="7" fillId="0" borderId="37" xfId="0" applyFont="1" applyBorder="1" applyAlignment="1">
      <alignment horizontal="distributed" vertical="center"/>
    </xf>
    <xf numFmtId="0" fontId="7" fillId="0" borderId="38" xfId="0" applyFont="1" applyBorder="1" applyAlignment="1">
      <alignment horizontal="distributed" vertical="center"/>
    </xf>
    <xf numFmtId="0" fontId="8" fillId="0" borderId="6" xfId="0" applyFont="1" applyBorder="1" applyAlignment="1">
      <alignment horizontal="distributed" vertical="center"/>
    </xf>
    <xf numFmtId="0" fontId="7" fillId="0" borderId="7" xfId="0" applyFont="1" applyBorder="1">
      <alignment vertical="center"/>
    </xf>
    <xf numFmtId="58" fontId="8" fillId="0" borderId="6" xfId="0" applyNumberFormat="1" applyFont="1" applyBorder="1" applyAlignment="1">
      <alignment horizontal="distributed" vertical="center"/>
    </xf>
    <xf numFmtId="58" fontId="8" fillId="0" borderId="7" xfId="0" applyNumberFormat="1" applyFont="1" applyBorder="1" applyAlignment="1">
      <alignment horizontal="distributed" vertical="center"/>
    </xf>
    <xf numFmtId="0" fontId="8" fillId="0" borderId="7" xfId="0" applyFont="1" applyBorder="1" applyAlignment="1">
      <alignment horizontal="distributed" vertical="center"/>
    </xf>
    <xf numFmtId="0" fontId="7" fillId="0" borderId="2" xfId="0" applyFont="1" applyBorder="1" applyAlignment="1">
      <alignment horizontal="distributed" vertical="center" wrapText="1"/>
    </xf>
    <xf numFmtId="0" fontId="7" fillId="0" borderId="6" xfId="0" applyFont="1" applyBorder="1" applyAlignment="1">
      <alignment horizontal="distributed" vertical="center" wrapText="1"/>
    </xf>
    <xf numFmtId="0" fontId="7" fillId="0" borderId="7" xfId="0" applyFont="1" applyBorder="1" applyAlignment="1">
      <alignment horizontal="distributed" vertical="center" wrapText="1"/>
    </xf>
    <xf numFmtId="0" fontId="7" fillId="0" borderId="9" xfId="0" applyFont="1" applyBorder="1" applyAlignment="1">
      <alignment horizontal="distributed" vertical="center" wrapText="1"/>
    </xf>
    <xf numFmtId="0" fontId="7" fillId="0" borderId="10" xfId="0" applyFont="1" applyBorder="1" applyAlignment="1">
      <alignment horizontal="distributed"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8" xfId="0" applyFont="1" applyBorder="1" applyAlignment="1">
      <alignment horizontal="center" vertical="center"/>
    </xf>
    <xf numFmtId="0" fontId="7" fillId="0" borderId="26" xfId="0" applyFont="1" applyBorder="1" applyAlignment="1">
      <alignment horizontal="center" vertical="center"/>
    </xf>
    <xf numFmtId="58" fontId="8" fillId="0" borderId="34" xfId="0" applyNumberFormat="1" applyFont="1" applyBorder="1" applyAlignment="1">
      <alignment horizontal="distributed" vertical="center"/>
    </xf>
    <xf numFmtId="58" fontId="8" fillId="0" borderId="35" xfId="0" applyNumberFormat="1" applyFont="1" applyBorder="1" applyAlignment="1">
      <alignment horizontal="distributed" vertical="center"/>
    </xf>
    <xf numFmtId="38" fontId="7" fillId="0" borderId="4" xfId="0" applyNumberFormat="1" applyFont="1" applyBorder="1" applyAlignment="1">
      <alignment horizontal="center" vertical="center" wrapText="1"/>
    </xf>
    <xf numFmtId="38" fontId="7" fillId="0" borderId="11" xfId="0" applyNumberFormat="1" applyFont="1" applyBorder="1" applyAlignment="1">
      <alignment horizontal="center" vertical="center"/>
    </xf>
    <xf numFmtId="38" fontId="7" fillId="0" borderId="4" xfId="0" applyNumberFormat="1" applyFont="1" applyBorder="1" applyAlignment="1">
      <alignment horizontal="center" vertical="center"/>
    </xf>
    <xf numFmtId="38" fontId="7" fillId="0" borderId="11" xfId="0" applyNumberFormat="1" applyFont="1" applyBorder="1" applyAlignment="1">
      <alignment horizontal="center" vertical="center" wrapText="1"/>
    </xf>
    <xf numFmtId="0" fontId="7" fillId="0" borderId="33" xfId="0" applyFont="1" applyBorder="1" applyAlignment="1">
      <alignment horizontal="center" vertical="center"/>
    </xf>
    <xf numFmtId="0" fontId="7" fillId="0" borderId="0" xfId="0" applyFont="1" applyAlignment="1">
      <alignment horizontal="center" vertical="center"/>
    </xf>
    <xf numFmtId="0" fontId="7" fillId="0" borderId="29" xfId="0" applyFont="1" applyBorder="1" applyAlignment="1">
      <alignment horizontal="center" vertical="center"/>
    </xf>
    <xf numFmtId="38" fontId="7" fillId="0" borderId="5" xfId="0" applyNumberFormat="1" applyFont="1" applyBorder="1" applyAlignment="1">
      <alignment horizontal="center" vertical="center"/>
    </xf>
    <xf numFmtId="38" fontId="7" fillId="0" borderId="3" xfId="0" applyNumberFormat="1" applyFont="1" applyBorder="1" applyAlignment="1">
      <alignment horizontal="center" vertical="center"/>
    </xf>
    <xf numFmtId="0" fontId="7" fillId="0" borderId="11" xfId="0" applyFont="1" applyBorder="1" applyAlignment="1">
      <alignment horizontal="center" vertical="center" wrapText="1"/>
    </xf>
    <xf numFmtId="0" fontId="7" fillId="0" borderId="11" xfId="0" applyFont="1" applyBorder="1" applyAlignment="1">
      <alignment horizontal="center" vertical="center"/>
    </xf>
    <xf numFmtId="0" fontId="7" fillId="0" borderId="1" xfId="0" applyFont="1" applyBorder="1" applyAlignment="1">
      <alignment horizontal="center" vertical="center" wrapText="1"/>
    </xf>
    <xf numFmtId="0" fontId="7" fillId="0" borderId="5" xfId="0" applyFont="1" applyBorder="1" applyAlignment="1">
      <alignment horizontal="distributed" vertical="center" wrapText="1"/>
    </xf>
    <xf numFmtId="0" fontId="0" fillId="0" borderId="4" xfId="0" applyBorder="1">
      <alignment vertical="center"/>
    </xf>
    <xf numFmtId="0" fontId="0" fillId="0" borderId="5" xfId="0" applyBorder="1">
      <alignment vertical="center"/>
    </xf>
    <xf numFmtId="0" fontId="7" fillId="0" borderId="40" xfId="0" applyFont="1" applyBorder="1" applyAlignment="1">
      <alignment horizontal="distributed" vertical="center"/>
    </xf>
    <xf numFmtId="0" fontId="8" fillId="0" borderId="35" xfId="0" applyFont="1" applyBorder="1" applyAlignment="1">
      <alignment horizontal="distributed" vertical="center"/>
    </xf>
    <xf numFmtId="0" fontId="7" fillId="0" borderId="26" xfId="0" applyFont="1" applyBorder="1" applyAlignment="1">
      <alignment horizontal="center" vertical="center" wrapText="1"/>
    </xf>
    <xf numFmtId="0" fontId="7" fillId="0" borderId="12" xfId="0" applyFont="1" applyBorder="1" applyAlignment="1">
      <alignment horizontal="center" vertical="center" wrapText="1"/>
    </xf>
    <xf numFmtId="179" fontId="7" fillId="0" borderId="8" xfId="0" applyNumberFormat="1" applyFont="1" applyBorder="1" applyAlignment="1">
      <alignment horizontal="center" vertical="center"/>
    </xf>
    <xf numFmtId="179" fontId="7" fillId="0" borderId="26" xfId="0" applyNumberFormat="1" applyFont="1" applyBorder="1" applyAlignment="1">
      <alignment horizontal="center" vertical="center"/>
    </xf>
    <xf numFmtId="179" fontId="7" fillId="0" borderId="12" xfId="0" applyNumberFormat="1" applyFont="1" applyBorder="1" applyAlignment="1">
      <alignment horizontal="center" vertical="center"/>
    </xf>
    <xf numFmtId="179" fontId="7" fillId="0" borderId="1" xfId="0" applyNumberFormat="1" applyFont="1" applyBorder="1" applyAlignment="1">
      <alignment horizontal="center" vertical="center" wrapText="1"/>
    </xf>
    <xf numFmtId="179" fontId="7" fillId="0" borderId="6" xfId="0" applyNumberFormat="1" applyFont="1" applyBorder="1" applyAlignment="1">
      <alignment horizontal="center" vertical="center"/>
    </xf>
    <xf numFmtId="179" fontId="7" fillId="0" borderId="9" xfId="0" applyNumberFormat="1" applyFont="1" applyBorder="1" applyAlignment="1">
      <alignment horizontal="center" vertical="center"/>
    </xf>
    <xf numFmtId="179" fontId="7" fillId="0" borderId="41" xfId="0" applyNumberFormat="1" applyFont="1" applyBorder="1" applyAlignment="1">
      <alignment horizontal="center" vertical="center"/>
    </xf>
    <xf numFmtId="179" fontId="7" fillId="0" borderId="42" xfId="0" applyNumberFormat="1" applyFont="1" applyBorder="1" applyAlignment="1">
      <alignment horizontal="center" vertical="center"/>
    </xf>
    <xf numFmtId="179" fontId="7" fillId="0" borderId="43" xfId="0" applyNumberFormat="1" applyFont="1" applyBorder="1" applyAlignment="1">
      <alignment horizontal="center" vertical="center"/>
    </xf>
    <xf numFmtId="179" fontId="7" fillId="0" borderId="11" xfId="0" applyNumberFormat="1" applyFont="1" applyBorder="1" applyAlignment="1">
      <alignment horizontal="center" vertical="center"/>
    </xf>
    <xf numFmtId="179" fontId="7" fillId="0" borderId="11" xfId="0" applyNumberFormat="1" applyFont="1" applyBorder="1" applyAlignment="1">
      <alignment horizontal="center" vertical="center" wrapText="1"/>
    </xf>
    <xf numFmtId="179" fontId="7" fillId="0" borderId="1" xfId="0" applyNumberFormat="1" applyFont="1" applyBorder="1" applyAlignment="1">
      <alignment horizontal="center" vertical="center"/>
    </xf>
    <xf numFmtId="179" fontId="7" fillId="0" borderId="2" xfId="0" applyNumberFormat="1" applyFont="1" applyBorder="1" applyAlignment="1">
      <alignment horizontal="center" vertical="center"/>
    </xf>
    <xf numFmtId="179" fontId="7" fillId="0" borderId="10" xfId="0" applyNumberFormat="1" applyFont="1" applyBorder="1" applyAlignment="1">
      <alignment horizontal="center" vertical="center"/>
    </xf>
    <xf numFmtId="0" fontId="7" fillId="0" borderId="83" xfId="0" applyFont="1" applyBorder="1" applyAlignment="1">
      <alignment horizontal="center" vertical="center"/>
    </xf>
    <xf numFmtId="0" fontId="7" fillId="0" borderId="84" xfId="0" applyFont="1" applyBorder="1" applyAlignment="1">
      <alignment horizontal="center" vertical="center"/>
    </xf>
    <xf numFmtId="58" fontId="8" fillId="0" borderId="1" xfId="0" applyNumberFormat="1" applyFont="1" applyBorder="1" applyAlignment="1">
      <alignment horizontal="distributed" vertical="center"/>
    </xf>
    <xf numFmtId="58" fontId="8" fillId="0" borderId="33" xfId="0" applyNumberFormat="1" applyFont="1" applyBorder="1" applyAlignment="1">
      <alignment horizontal="distributed" vertical="center"/>
    </xf>
    <xf numFmtId="58" fontId="8" fillId="0" borderId="2" xfId="0" applyNumberFormat="1" applyFont="1" applyBorder="1" applyAlignment="1">
      <alignment horizontal="distributed" vertical="center"/>
    </xf>
    <xf numFmtId="0" fontId="7" fillId="0" borderId="268" xfId="0" applyFont="1" applyBorder="1" applyAlignment="1">
      <alignment horizontal="center" vertical="center"/>
    </xf>
    <xf numFmtId="0" fontId="7" fillId="0" borderId="269" xfId="0" applyFont="1" applyBorder="1" applyAlignment="1">
      <alignment horizontal="center" vertical="center"/>
    </xf>
    <xf numFmtId="0" fontId="7" fillId="0" borderId="51" xfId="0" applyFont="1" applyBorder="1" applyAlignment="1">
      <alignment horizontal="center" vertical="center"/>
    </xf>
    <xf numFmtId="0" fontId="7" fillId="0" borderId="52" xfId="0" applyFont="1" applyBorder="1" applyAlignment="1">
      <alignment horizontal="center" vertical="center"/>
    </xf>
    <xf numFmtId="0" fontId="7" fillId="0" borderId="33" xfId="0" applyFont="1" applyBorder="1" applyAlignment="1">
      <alignment horizontal="distributed" vertical="center" wrapText="1"/>
    </xf>
    <xf numFmtId="0" fontId="7" fillId="0" borderId="0" xfId="0" applyFont="1" applyAlignment="1">
      <alignment horizontal="distributed" vertical="center" wrapText="1"/>
    </xf>
    <xf numFmtId="0" fontId="7" fillId="0" borderId="29" xfId="0" applyFont="1" applyBorder="1" applyAlignment="1">
      <alignment horizontal="distributed" vertical="center" wrapText="1"/>
    </xf>
    <xf numFmtId="0" fontId="7" fillId="0" borderId="30" xfId="0" applyFont="1" applyBorder="1" applyAlignment="1">
      <alignment horizontal="center" vertical="center"/>
    </xf>
    <xf numFmtId="0" fontId="7" fillId="0" borderId="39" xfId="0" applyFont="1" applyBorder="1" applyAlignment="1">
      <alignment horizontal="center" vertical="center"/>
    </xf>
    <xf numFmtId="0" fontId="7" fillId="0" borderId="260" xfId="0" applyFont="1" applyBorder="1" applyAlignment="1">
      <alignment horizontal="center" vertical="center"/>
    </xf>
    <xf numFmtId="0" fontId="7" fillId="0" borderId="261" xfId="0" applyFont="1" applyBorder="1" applyAlignment="1">
      <alignment horizontal="center" vertical="center"/>
    </xf>
    <xf numFmtId="0" fontId="7" fillId="0" borderId="156" xfId="0" applyFont="1" applyBorder="1" applyAlignment="1">
      <alignment horizontal="center" vertical="center"/>
    </xf>
    <xf numFmtId="0" fontId="7" fillId="0" borderId="108" xfId="0" applyFont="1" applyBorder="1" applyAlignment="1">
      <alignment horizontal="center" vertical="center"/>
    </xf>
    <xf numFmtId="0" fontId="7" fillId="0" borderId="221" xfId="0" applyFont="1" applyBorder="1" applyAlignment="1">
      <alignment horizontal="center" vertical="center"/>
    </xf>
    <xf numFmtId="0" fontId="7" fillId="0" borderId="222" xfId="0" applyFont="1" applyBorder="1" applyAlignment="1">
      <alignment horizontal="center" vertical="center"/>
    </xf>
    <xf numFmtId="0" fontId="7" fillId="0" borderId="185" xfId="0" applyFont="1" applyBorder="1" applyAlignment="1">
      <alignment horizontal="center" vertical="center"/>
    </xf>
    <xf numFmtId="0" fontId="7" fillId="0" borderId="223" xfId="0" applyFont="1" applyBorder="1" applyAlignment="1">
      <alignment horizontal="center" vertical="center"/>
    </xf>
    <xf numFmtId="0" fontId="7" fillId="0" borderId="219" xfId="0" applyFont="1" applyBorder="1" applyAlignment="1">
      <alignment horizontal="center" vertical="center"/>
    </xf>
    <xf numFmtId="0" fontId="7" fillId="0" borderId="220" xfId="0" applyFont="1" applyBorder="1" applyAlignment="1">
      <alignment horizontal="center" vertical="center"/>
    </xf>
    <xf numFmtId="0" fontId="7" fillId="0" borderId="112" xfId="0" applyFont="1" applyBorder="1" applyAlignment="1">
      <alignment horizontal="center" vertical="center"/>
    </xf>
    <xf numFmtId="0" fontId="0" fillId="0" borderId="111" xfId="0" applyBorder="1">
      <alignment vertical="center"/>
    </xf>
    <xf numFmtId="0" fontId="7" fillId="0" borderId="168" xfId="0" applyFont="1" applyBorder="1" applyAlignment="1">
      <alignment horizontal="distributed" vertical="center" wrapText="1"/>
    </xf>
    <xf numFmtId="0" fontId="7" fillId="0" borderId="93" xfId="0" applyFont="1" applyBorder="1" applyAlignment="1">
      <alignment horizontal="distributed" vertical="center"/>
    </xf>
    <xf numFmtId="0" fontId="7" fillId="0" borderId="145" xfId="0" applyFont="1" applyBorder="1" applyAlignment="1">
      <alignment horizontal="distributed" vertical="center"/>
    </xf>
    <xf numFmtId="0" fontId="7" fillId="0" borderId="113" xfId="0" applyFont="1" applyBorder="1" applyAlignment="1">
      <alignment horizontal="center" vertical="center"/>
    </xf>
    <xf numFmtId="0" fontId="7" fillId="0" borderId="224" xfId="0" applyFont="1" applyBorder="1" applyAlignment="1">
      <alignment horizontal="center" vertical="center"/>
    </xf>
    <xf numFmtId="0" fontId="7" fillId="0" borderId="225" xfId="0" applyFont="1" applyBorder="1" applyAlignment="1">
      <alignment horizontal="center" vertical="center"/>
    </xf>
    <xf numFmtId="0" fontId="0" fillId="0" borderId="112" xfId="0" applyBorder="1" applyAlignment="1">
      <alignment horizontal="center" vertical="center"/>
    </xf>
    <xf numFmtId="0" fontId="8" fillId="0" borderId="119" xfId="0" applyFont="1" applyBorder="1" applyAlignment="1">
      <alignment horizontal="distributed" vertical="center"/>
    </xf>
    <xf numFmtId="0" fontId="7" fillId="0" borderId="111" xfId="0" applyFont="1" applyBorder="1" applyAlignment="1">
      <alignment horizontal="distributed" vertical="center" wrapText="1"/>
    </xf>
    <xf numFmtId="0" fontId="7" fillId="0" borderId="90" xfId="0" applyFont="1" applyBorder="1" applyAlignment="1">
      <alignment horizontal="distributed" vertical="center" wrapText="1"/>
    </xf>
    <xf numFmtId="0" fontId="7" fillId="0" borderId="115" xfId="0" applyFont="1" applyBorder="1" applyAlignment="1">
      <alignment horizontal="distributed" vertical="center" wrapText="1"/>
    </xf>
    <xf numFmtId="0" fontId="7" fillId="0" borderId="116" xfId="0" applyFont="1" applyBorder="1" applyAlignment="1">
      <alignment horizontal="distributed" vertical="center" wrapText="1"/>
    </xf>
    <xf numFmtId="0" fontId="7" fillId="0" borderId="117" xfId="0" applyFont="1" applyBorder="1" applyAlignment="1">
      <alignment horizontal="distributed" vertical="center" wrapText="1"/>
    </xf>
    <xf numFmtId="0" fontId="7" fillId="0" borderId="168" xfId="0" applyFont="1" applyBorder="1" applyAlignment="1">
      <alignment horizontal="center" vertical="center"/>
    </xf>
    <xf numFmtId="0" fontId="7" fillId="0" borderId="93" xfId="0" applyFont="1" applyBorder="1" applyAlignment="1">
      <alignment horizontal="center" vertical="center"/>
    </xf>
    <xf numFmtId="0" fontId="7" fillId="0" borderId="145" xfId="0" applyFont="1" applyBorder="1" applyAlignment="1">
      <alignment horizontal="center" vertical="center"/>
    </xf>
    <xf numFmtId="0" fontId="0" fillId="0" borderId="169" xfId="0" applyBorder="1">
      <alignment vertical="center"/>
    </xf>
    <xf numFmtId="0" fontId="5" fillId="0" borderId="110" xfId="0" applyFont="1" applyBorder="1" applyAlignment="1">
      <alignment horizontal="center" vertical="center"/>
    </xf>
    <xf numFmtId="0" fontId="5" fillId="0" borderId="145" xfId="0" applyFont="1" applyBorder="1" applyAlignment="1">
      <alignment horizontal="center" vertical="center"/>
    </xf>
    <xf numFmtId="0" fontId="5" fillId="0" borderId="117" xfId="0" applyFont="1" applyBorder="1" applyAlignment="1">
      <alignment horizontal="center" vertical="center"/>
    </xf>
    <xf numFmtId="0" fontId="5" fillId="0" borderId="168" xfId="0" applyFont="1" applyBorder="1" applyAlignment="1">
      <alignment horizontal="center" vertical="center"/>
    </xf>
    <xf numFmtId="58" fontId="8" fillId="0" borderId="250" xfId="0" applyNumberFormat="1" applyFont="1" applyBorder="1" applyAlignment="1">
      <alignment horizontal="distributed" vertical="center"/>
    </xf>
    <xf numFmtId="0" fontId="7" fillId="0" borderId="61" xfId="0" applyFont="1" applyBorder="1" applyAlignment="1">
      <alignment horizontal="center" vertical="center"/>
    </xf>
    <xf numFmtId="0" fontId="7" fillId="0" borderId="241" xfId="0" applyFont="1" applyBorder="1" applyAlignment="1">
      <alignment horizontal="distributed" vertical="center" wrapText="1"/>
    </xf>
    <xf numFmtId="0" fontId="0" fillId="0" borderId="2" xfId="0" applyBorder="1" applyAlignment="1">
      <alignment horizontal="distributed" vertical="center" wrapText="1"/>
    </xf>
    <xf numFmtId="0" fontId="0" fillId="0" borderId="90" xfId="0" applyBorder="1" applyAlignment="1">
      <alignment horizontal="distributed" vertical="center" wrapText="1"/>
    </xf>
    <xf numFmtId="0" fontId="0" fillId="0" borderId="7" xfId="0" applyBorder="1" applyAlignment="1">
      <alignment horizontal="distributed" vertical="center" wrapText="1"/>
    </xf>
    <xf numFmtId="0" fontId="0" fillId="0" borderId="249" xfId="0" applyBorder="1" applyAlignment="1">
      <alignment horizontal="distributed" vertical="center" wrapText="1"/>
    </xf>
    <xf numFmtId="0" fontId="0" fillId="0" borderId="10" xfId="0" applyBorder="1" applyAlignment="1">
      <alignment horizontal="distributed" vertical="center" wrapText="1"/>
    </xf>
    <xf numFmtId="0" fontId="7" fillId="0" borderId="103" xfId="0" applyFont="1" applyBorder="1" applyAlignment="1">
      <alignment horizontal="center" vertical="center"/>
    </xf>
    <xf numFmtId="0" fontId="7" fillId="0" borderId="105" xfId="0" applyFont="1" applyBorder="1" applyAlignment="1">
      <alignment horizontal="center" vertical="center"/>
    </xf>
    <xf numFmtId="0" fontId="7" fillId="0" borderId="267" xfId="0" applyFont="1" applyBorder="1" applyAlignment="1">
      <alignment horizontal="center" vertical="center"/>
    </xf>
    <xf numFmtId="0" fontId="7" fillId="0" borderId="106" xfId="0" applyFont="1" applyBorder="1" applyAlignment="1">
      <alignment horizontal="center" vertical="center"/>
    </xf>
    <xf numFmtId="0" fontId="7" fillId="0" borderId="98" xfId="0" applyFont="1" applyBorder="1" applyAlignment="1">
      <alignment horizontal="center" vertical="center"/>
    </xf>
    <xf numFmtId="0" fontId="7" fillId="0" borderId="98" xfId="0" applyFont="1" applyBorder="1" applyAlignment="1">
      <alignment horizontal="center" vertical="center" wrapText="1"/>
    </xf>
    <xf numFmtId="0" fontId="7" fillId="0" borderId="193" xfId="0" applyFont="1" applyBorder="1" applyAlignment="1">
      <alignment horizontal="center" vertical="center"/>
    </xf>
    <xf numFmtId="0" fontId="7" fillId="0" borderId="99" xfId="0" applyFont="1" applyBorder="1" applyAlignment="1">
      <alignment horizontal="center" vertical="center"/>
    </xf>
    <xf numFmtId="0" fontId="7" fillId="0" borderId="100" xfId="0" applyFont="1" applyBorder="1" applyAlignment="1">
      <alignment horizontal="center" vertical="center"/>
    </xf>
    <xf numFmtId="188" fontId="8" fillId="0" borderId="241" xfId="0" applyNumberFormat="1" applyFont="1" applyBorder="1" applyAlignment="1">
      <alignment horizontal="distributed" vertical="center"/>
    </xf>
    <xf numFmtId="188" fontId="8" fillId="0" borderId="90" xfId="0" applyNumberFormat="1" applyFont="1" applyBorder="1" applyAlignment="1">
      <alignment horizontal="distributed" vertical="center"/>
    </xf>
    <xf numFmtId="188" fontId="8" fillId="0" borderId="227" xfId="0" applyNumberFormat="1" applyFont="1" applyBorder="1" applyAlignment="1">
      <alignment horizontal="distributed" vertical="center"/>
    </xf>
    <xf numFmtId="0" fontId="7" fillId="0" borderId="246" xfId="0" applyFont="1" applyBorder="1" applyAlignment="1">
      <alignment horizontal="center" vertical="center"/>
    </xf>
    <xf numFmtId="0" fontId="7" fillId="0" borderId="90" xfId="0" applyFont="1" applyBorder="1" applyAlignment="1">
      <alignment horizontal="center" vertical="center"/>
    </xf>
    <xf numFmtId="0" fontId="7" fillId="0" borderId="248" xfId="0" applyFont="1" applyBorder="1" applyAlignment="1">
      <alignment horizontal="center" vertical="center"/>
    </xf>
    <xf numFmtId="0" fontId="7" fillId="0" borderId="97" xfId="0" applyFont="1" applyBorder="1" applyAlignment="1">
      <alignment horizontal="distributed" vertical="center" wrapText="1"/>
    </xf>
    <xf numFmtId="0" fontId="7" fillId="0" borderId="91" xfId="0" applyFont="1" applyBorder="1" applyAlignment="1">
      <alignment horizontal="distributed" vertical="center" wrapText="1"/>
    </xf>
    <xf numFmtId="0" fontId="0" fillId="0" borderId="98" xfId="0" applyBorder="1" applyAlignment="1">
      <alignment horizontal="center" vertical="center"/>
    </xf>
    <xf numFmtId="0" fontId="0" fillId="0" borderId="11" xfId="0" applyBorder="1" applyAlignment="1">
      <alignment horizontal="center" vertical="center"/>
    </xf>
    <xf numFmtId="186" fontId="8" fillId="0" borderId="89" xfId="0" applyNumberFormat="1" applyFont="1" applyBorder="1" applyAlignment="1">
      <alignment horizontal="distributed" vertical="center"/>
    </xf>
    <xf numFmtId="186" fontId="8" fillId="0" borderId="88" xfId="0" applyNumberFormat="1" applyFont="1" applyBorder="1" applyAlignment="1">
      <alignment horizontal="distributed" vertical="center"/>
    </xf>
    <xf numFmtId="0" fontId="7" fillId="0" borderId="11" xfId="0" applyFont="1" applyBorder="1" applyAlignment="1">
      <alignment horizontal="distributed" vertical="center" wrapText="1"/>
    </xf>
    <xf numFmtId="0" fontId="7" fillId="0" borderId="92" xfId="0" applyFont="1" applyBorder="1" applyAlignment="1">
      <alignment horizontal="distributed" vertical="center"/>
    </xf>
    <xf numFmtId="186" fontId="8" fillId="0" borderId="90" xfId="0" applyNumberFormat="1" applyFont="1" applyBorder="1" applyAlignment="1">
      <alignment horizontal="distributed" vertical="center"/>
    </xf>
    <xf numFmtId="186" fontId="8" fillId="0" borderId="7" xfId="0" applyNumberFormat="1" applyFont="1" applyBorder="1" applyAlignment="1">
      <alignment horizontal="distributed" vertical="center"/>
    </xf>
    <xf numFmtId="0" fontId="7" fillId="0" borderId="8" xfId="0" applyFont="1" applyBorder="1" applyAlignment="1">
      <alignment horizontal="distributed" vertical="center" wrapText="1"/>
    </xf>
    <xf numFmtId="0" fontId="7" fillId="0" borderId="26" xfId="0" applyFont="1" applyBorder="1" applyAlignment="1">
      <alignment horizontal="distributed" vertical="center" wrapText="1"/>
    </xf>
    <xf numFmtId="0" fontId="7" fillId="0" borderId="12" xfId="0" applyFont="1" applyBorder="1" applyAlignment="1">
      <alignment horizontal="distributed" vertical="center" wrapText="1"/>
    </xf>
    <xf numFmtId="0" fontId="7" fillId="0" borderId="145" xfId="0" applyFont="1" applyBorder="1" applyAlignment="1">
      <alignment horizontal="distributed" vertical="center" wrapText="1"/>
    </xf>
    <xf numFmtId="0" fontId="7" fillId="0" borderId="26" xfId="0" applyFont="1" applyBorder="1" applyAlignment="1">
      <alignment horizontal="distributed" vertical="center"/>
    </xf>
    <xf numFmtId="0" fontId="7" fillId="0" borderId="12" xfId="0" applyFont="1" applyBorder="1" applyAlignment="1">
      <alignment horizontal="distributed" vertical="center"/>
    </xf>
    <xf numFmtId="186" fontId="8" fillId="0" borderId="241" xfId="0" applyNumberFormat="1" applyFont="1" applyBorder="1" applyAlignment="1">
      <alignment horizontal="distributed" vertical="center"/>
    </xf>
    <xf numFmtId="186" fontId="8" fillId="0" borderId="2" xfId="0" applyNumberFormat="1" applyFont="1" applyBorder="1" applyAlignment="1">
      <alignment horizontal="distributed" vertical="center"/>
    </xf>
    <xf numFmtId="0" fontId="7" fillId="0" borderId="72" xfId="0" applyFont="1" applyBorder="1" applyAlignment="1">
      <alignment horizontal="center" vertical="center"/>
    </xf>
    <xf numFmtId="0" fontId="0" fillId="0" borderId="0" xfId="0">
      <alignment vertical="center"/>
    </xf>
    <xf numFmtId="186" fontId="8" fillId="0" borderId="227" xfId="0" applyNumberFormat="1" applyFont="1" applyBorder="1" applyAlignment="1">
      <alignment horizontal="distributed" vertical="center"/>
    </xf>
    <xf numFmtId="186" fontId="8" fillId="0" borderId="228" xfId="0" applyNumberFormat="1" applyFont="1" applyBorder="1" applyAlignment="1">
      <alignment horizontal="distributed" vertical="center"/>
    </xf>
    <xf numFmtId="0" fontId="0" fillId="0" borderId="111" xfId="0" applyBorder="1" applyAlignment="1">
      <alignment horizontal="distributed" vertical="center"/>
    </xf>
    <xf numFmtId="0" fontId="0" fillId="0" borderId="117" xfId="0" applyBorder="1" applyAlignment="1">
      <alignment horizontal="distributed" vertical="center"/>
    </xf>
    <xf numFmtId="186" fontId="8" fillId="0" borderId="118" xfId="0" applyNumberFormat="1" applyFont="1" applyBorder="1" applyAlignment="1">
      <alignment horizontal="distributed" vertical="center"/>
    </xf>
    <xf numFmtId="186" fontId="8" fillId="0" borderId="119" xfId="0" applyNumberFormat="1" applyFont="1" applyBorder="1" applyAlignment="1">
      <alignment horizontal="distributed" vertical="center"/>
    </xf>
    <xf numFmtId="0" fontId="6" fillId="0" borderId="119" xfId="0" applyFont="1" applyBorder="1" applyAlignment="1">
      <alignment horizontal="distributed" vertical="center"/>
    </xf>
    <xf numFmtId="0" fontId="7" fillId="0" borderId="32" xfId="0" applyFont="1" applyBorder="1" applyAlignment="1">
      <alignment horizontal="center" vertical="center"/>
    </xf>
    <xf numFmtId="0" fontId="7" fillId="0" borderId="27" xfId="0" applyFont="1" applyBorder="1" applyAlignment="1">
      <alignment horizontal="center" vertical="center"/>
    </xf>
    <xf numFmtId="0" fontId="7" fillId="0" borderId="158" xfId="0" applyFont="1" applyBorder="1" applyAlignment="1">
      <alignment horizontal="center" vertical="center"/>
    </xf>
    <xf numFmtId="186" fontId="7" fillId="0" borderId="11" xfId="0" applyNumberFormat="1" applyFont="1" applyBorder="1" applyAlignment="1">
      <alignment horizontal="distributed" vertical="center"/>
    </xf>
    <xf numFmtId="186" fontId="7" fillId="0" borderId="87" xfId="0" applyNumberFormat="1" applyFont="1" applyBorder="1" applyAlignment="1">
      <alignment horizontal="distributed" vertical="center"/>
    </xf>
    <xf numFmtId="0" fontId="7" fillId="0" borderId="240" xfId="0" applyFont="1" applyBorder="1" applyAlignment="1">
      <alignment horizontal="center" vertical="center"/>
    </xf>
    <xf numFmtId="0" fontId="7" fillId="0" borderId="11" xfId="0" applyFont="1" applyBorder="1" applyAlignment="1">
      <alignment horizontal="distributed" vertical="center"/>
    </xf>
    <xf numFmtId="0" fontId="7" fillId="0" borderId="112" xfId="0" applyFont="1" applyBorder="1" applyAlignment="1">
      <alignment horizontal="center" vertical="center" wrapText="1"/>
    </xf>
    <xf numFmtId="0" fontId="7" fillId="0" borderId="113" xfId="0" applyFont="1" applyBorder="1" applyAlignment="1">
      <alignment horizontal="center" vertical="center" wrapText="1"/>
    </xf>
    <xf numFmtId="0" fontId="7" fillId="0" borderId="114" xfId="0" applyFont="1" applyBorder="1" applyAlignment="1">
      <alignment horizontal="center" vertical="center"/>
    </xf>
    <xf numFmtId="0" fontId="7" fillId="0" borderId="77" xfId="0" applyFont="1" applyBorder="1" applyAlignment="1">
      <alignment horizontal="center" vertical="center"/>
    </xf>
    <xf numFmtId="0" fontId="7" fillId="0" borderId="78" xfId="0" applyFont="1" applyBorder="1" applyAlignment="1">
      <alignment horizontal="center" vertical="center"/>
    </xf>
    <xf numFmtId="0" fontId="7" fillId="0" borderId="79" xfId="0" applyFont="1" applyBorder="1" applyAlignment="1">
      <alignment horizontal="center" vertical="center"/>
    </xf>
    <xf numFmtId="0" fontId="0" fillId="0" borderId="116" xfId="0" applyBorder="1">
      <alignment vertical="center"/>
    </xf>
    <xf numFmtId="0" fontId="0" fillId="0" borderId="117" xfId="0" applyBorder="1">
      <alignment vertical="center"/>
    </xf>
    <xf numFmtId="0" fontId="7" fillId="0" borderId="177" xfId="0" applyFont="1" applyBorder="1" applyAlignment="1">
      <alignment horizontal="center" vertical="center"/>
    </xf>
    <xf numFmtId="0" fontId="7" fillId="0" borderId="178" xfId="0" applyFont="1" applyBorder="1" applyAlignment="1">
      <alignment horizontal="center" vertical="center"/>
    </xf>
    <xf numFmtId="0" fontId="7" fillId="0" borderId="179" xfId="0" applyFont="1" applyBorder="1" applyAlignment="1">
      <alignment horizontal="center" vertical="center"/>
    </xf>
    <xf numFmtId="0" fontId="7" fillId="0" borderId="180" xfId="0" applyFont="1" applyBorder="1" applyAlignment="1">
      <alignment horizontal="center" vertical="center"/>
    </xf>
    <xf numFmtId="58" fontId="8" fillId="0" borderId="48" xfId="0" applyNumberFormat="1" applyFont="1" applyBorder="1" applyAlignment="1">
      <alignment horizontal="distributed" vertical="center"/>
    </xf>
    <xf numFmtId="58" fontId="8" fillId="0" borderId="49" xfId="0" applyNumberFormat="1" applyFont="1" applyBorder="1" applyAlignment="1">
      <alignment horizontal="distributed" vertical="center"/>
    </xf>
    <xf numFmtId="58" fontId="8" fillId="0" borderId="236" xfId="0" applyNumberFormat="1" applyFont="1" applyBorder="1" applyAlignment="1">
      <alignment horizontal="distributed" vertical="center"/>
    </xf>
    <xf numFmtId="0" fontId="0" fillId="0" borderId="3" xfId="0" applyBorder="1" applyAlignment="1">
      <alignment horizontal="center" vertical="center"/>
    </xf>
    <xf numFmtId="0" fontId="0" fillId="0" borderId="4" xfId="0" applyBorder="1" applyAlignment="1">
      <alignment horizontal="center" vertical="center"/>
    </xf>
    <xf numFmtId="0" fontId="7" fillId="0" borderId="11" xfId="0" applyFont="1" applyBorder="1" applyAlignment="1">
      <alignment horizontal="center" vertical="center" textRotation="1"/>
    </xf>
    <xf numFmtId="186" fontId="7" fillId="0" borderId="8" xfId="0" applyNumberFormat="1" applyFont="1" applyBorder="1" applyAlignment="1">
      <alignment horizontal="distributed" vertical="center"/>
    </xf>
  </cellXfs>
  <cellStyles count="6">
    <cellStyle name="標準" xfId="0" builtinId="0"/>
    <cellStyle name="標準 2" xfId="1" xr:uid="{00000000-0005-0000-0000-000001000000}"/>
    <cellStyle name="標準 2 2" xfId="2" xr:uid="{0DD06319-B152-44A3-BC98-9D76B1EB5CCF}"/>
    <cellStyle name="標準 7" xfId="3" xr:uid="{A55CF126-3753-4A63-B25B-E7FA3FC0BE6E}"/>
    <cellStyle name="標準_Sheet1" xfId="4" xr:uid="{40407271-05F4-4AD3-B121-8C8837A2FAA6}"/>
    <cellStyle name="標準_第57次事業統計表題" xfId="5" xr:uid="{E4659E66-29B3-4692-AFF8-55D1A73E8C40}"/>
  </cellStyles>
  <dxfs count="15">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s>
  <tableStyles count="0" defaultTableStyle="TableStyleMedium9" defaultPivotStyle="PivotStyleLight16"/>
  <colors>
    <mruColors>
      <color rgb="FF0000FF"/>
      <color rgb="FFFF99CC"/>
      <color rgb="FFFFFF99"/>
      <color rgb="FFCCFFFF"/>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calcChain" Target="calcChain.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heetMetadata" Target="metadata.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drawing1.xml><?xml version="1.0" encoding="utf-8"?>
<xdr:wsDr xmlns:xdr="http://schemas.openxmlformats.org/drawingml/2006/spreadsheetDrawing" xmlns:a="http://schemas.openxmlformats.org/drawingml/2006/main">
  <xdr:oneCellAnchor>
    <xdr:from>
      <xdr:col>9</xdr:col>
      <xdr:colOff>133350</xdr:colOff>
      <xdr:row>4</xdr:row>
      <xdr:rowOff>114300</xdr:rowOff>
    </xdr:from>
    <xdr:ext cx="72390" cy="205740"/>
    <xdr:sp macro="" textlink="">
      <xdr:nvSpPr>
        <xdr:cNvPr id="2" name="Text Box 1">
          <a:extLst>
            <a:ext uri="{FF2B5EF4-FFF2-40B4-BE49-F238E27FC236}">
              <a16:creationId xmlns:a16="http://schemas.microsoft.com/office/drawing/2014/main" id="{66B46A2E-B216-4F99-B756-7C676605F143}"/>
            </a:ext>
          </a:extLst>
        </xdr:cNvPr>
        <xdr:cNvSpPr txBox="1">
          <a:spLocks noChangeArrowheads="1"/>
        </xdr:cNvSpPr>
      </xdr:nvSpPr>
      <xdr:spPr bwMode="auto">
        <a:xfrm>
          <a:off x="6305550" y="800100"/>
          <a:ext cx="72390" cy="205740"/>
        </a:xfrm>
        <a:prstGeom prst="rect">
          <a:avLst/>
        </a:prstGeom>
        <a:noFill/>
        <a:ln w="9525">
          <a:noFill/>
          <a:miter lim="800000"/>
          <a:headEnd/>
          <a:tailEnd/>
        </a:ln>
      </xdr:spPr>
      <xdr:txBody>
        <a:bodyPr/>
        <a:lstStyle/>
        <a:p>
          <a:endParaRPr lang="ja-JP" altLang="en-US"/>
        </a:p>
      </xdr:txBody>
    </xdr:sp>
    <xdr:clientData/>
  </xdr:oneCellAnchor>
  <xdr:oneCellAnchor>
    <xdr:from>
      <xdr:col>9</xdr:col>
      <xdr:colOff>133350</xdr:colOff>
      <xdr:row>4</xdr:row>
      <xdr:rowOff>114300</xdr:rowOff>
    </xdr:from>
    <xdr:ext cx="72390" cy="205740"/>
    <xdr:sp macro="" textlink="">
      <xdr:nvSpPr>
        <xdr:cNvPr id="3" name="Text Box 1">
          <a:extLst>
            <a:ext uri="{FF2B5EF4-FFF2-40B4-BE49-F238E27FC236}">
              <a16:creationId xmlns:a16="http://schemas.microsoft.com/office/drawing/2014/main" id="{1A8C2C29-A84B-439E-9CC1-6DC171590D71}"/>
            </a:ext>
          </a:extLst>
        </xdr:cNvPr>
        <xdr:cNvSpPr txBox="1">
          <a:spLocks noChangeArrowheads="1"/>
        </xdr:cNvSpPr>
      </xdr:nvSpPr>
      <xdr:spPr bwMode="auto">
        <a:xfrm>
          <a:off x="6305550" y="800100"/>
          <a:ext cx="72390" cy="205740"/>
        </a:xfrm>
        <a:prstGeom prst="rect">
          <a:avLst/>
        </a:prstGeom>
        <a:noFill/>
        <a:ln w="9525">
          <a:noFill/>
          <a:miter lim="800000"/>
          <a:headEnd/>
          <a:tailEnd/>
        </a:ln>
      </xdr:spPr>
      <xdr:txBody>
        <a:bodyPr/>
        <a:lstStyle/>
        <a:p>
          <a:endParaRPr lang="ja-JP" altLang="en-US"/>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ADC79-BB64-4FFB-B283-393F8C322C46}">
  <sheetPr codeName="Sheet1"/>
  <dimension ref="A1:H18"/>
  <sheetViews>
    <sheetView tabSelected="1" view="pageBreakPreview" topLeftCell="A4" zoomScaleNormal="100" zoomScaleSheetLayoutView="100" workbookViewId="0">
      <selection activeCell="E12" sqref="E12"/>
    </sheetView>
  </sheetViews>
  <sheetFormatPr defaultColWidth="9" defaultRowHeight="13.5" x14ac:dyDescent="0.15"/>
  <cols>
    <col min="1" max="15" width="10.625" customWidth="1"/>
  </cols>
  <sheetData>
    <row r="1" spans="1:8" s="664" customFormat="1" x14ac:dyDescent="0.15">
      <c r="A1" s="666"/>
      <c r="D1" s="666"/>
      <c r="H1" s="665"/>
    </row>
    <row r="2" spans="1:8" s="664" customFormat="1" ht="30.75" x14ac:dyDescent="0.15">
      <c r="D2" s="677"/>
      <c r="E2" s="677"/>
    </row>
    <row r="3" spans="1:8" s="664" customFormat="1" ht="28.5" x14ac:dyDescent="0.3">
      <c r="A3" s="678" t="s">
        <v>862</v>
      </c>
      <c r="B3" s="678"/>
      <c r="C3" s="678"/>
      <c r="D3" s="678"/>
      <c r="E3" s="678"/>
      <c r="F3" s="678"/>
      <c r="G3" s="678"/>
      <c r="H3" s="678"/>
    </row>
    <row r="4" spans="1:8" s="664" customFormat="1" x14ac:dyDescent="0.15"/>
    <row r="5" spans="1:8" s="664" customFormat="1" ht="93" customHeight="1" x14ac:dyDescent="0.15"/>
    <row r="6" spans="1:8" s="664" customFormat="1" x14ac:dyDescent="0.15"/>
    <row r="7" spans="1:8" s="664" customFormat="1" ht="25.5" x14ac:dyDescent="0.25">
      <c r="A7" s="676" t="s">
        <v>792</v>
      </c>
      <c r="B7" s="676"/>
      <c r="C7" s="676"/>
      <c r="D7" s="676"/>
      <c r="E7" s="676"/>
      <c r="F7" s="676"/>
      <c r="G7" s="676"/>
      <c r="H7" s="676"/>
    </row>
    <row r="8" spans="1:8" s="664" customFormat="1" x14ac:dyDescent="0.15"/>
    <row r="9" spans="1:8" s="664" customFormat="1" ht="27.75" customHeight="1" x14ac:dyDescent="0.25">
      <c r="A9" s="676" t="s">
        <v>863</v>
      </c>
      <c r="B9" s="676"/>
      <c r="C9" s="676"/>
      <c r="D9" s="676"/>
      <c r="E9" s="676"/>
      <c r="F9" s="676"/>
      <c r="G9" s="676"/>
      <c r="H9" s="676"/>
    </row>
    <row r="10" spans="1:8" s="664" customFormat="1" x14ac:dyDescent="0.15"/>
    <row r="11" spans="1:8" s="664" customFormat="1" x14ac:dyDescent="0.15"/>
    <row r="12" spans="1:8" s="664" customFormat="1" ht="150" customHeight="1" x14ac:dyDescent="0.15"/>
    <row r="13" spans="1:8" s="664" customFormat="1" x14ac:dyDescent="0.15"/>
    <row r="14" spans="1:8" s="664" customFormat="1" x14ac:dyDescent="0.15"/>
    <row r="15" spans="1:8" s="664" customFormat="1" x14ac:dyDescent="0.15"/>
    <row r="16" spans="1:8" s="664" customFormat="1" ht="28.5" x14ac:dyDescent="0.3">
      <c r="A16" s="678" t="s">
        <v>791</v>
      </c>
      <c r="B16" s="678"/>
      <c r="C16" s="678"/>
      <c r="D16" s="678"/>
      <c r="E16" s="678"/>
      <c r="F16" s="678"/>
      <c r="G16" s="678"/>
      <c r="H16" s="678"/>
    </row>
    <row r="17" spans="1:8" s="664" customFormat="1" ht="41.25" customHeight="1" x14ac:dyDescent="0.15"/>
    <row r="18" spans="1:8" s="664" customFormat="1" ht="48.75" customHeight="1" x14ac:dyDescent="0.25">
      <c r="A18" s="675" t="s">
        <v>864</v>
      </c>
      <c r="B18" s="676"/>
      <c r="C18" s="676"/>
      <c r="D18" s="676"/>
      <c r="E18" s="676"/>
      <c r="F18" s="676"/>
      <c r="G18" s="676"/>
      <c r="H18" s="676"/>
    </row>
  </sheetData>
  <mergeCells count="6">
    <mergeCell ref="A18:H18"/>
    <mergeCell ref="D2:E2"/>
    <mergeCell ref="A3:H3"/>
    <mergeCell ref="A7:H7"/>
    <mergeCell ref="A9:H9"/>
    <mergeCell ref="A16:H16"/>
  </mergeCells>
  <phoneticPr fontId="4"/>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70A26-7BED-4FA1-AF04-E631C39A6209}">
  <sheetPr codeName="Sheet2"/>
  <dimension ref="A1:H7"/>
  <sheetViews>
    <sheetView workbookViewId="0">
      <selection activeCell="B7" sqref="B7:H7"/>
    </sheetView>
  </sheetViews>
  <sheetFormatPr defaultColWidth="9" defaultRowHeight="13.5" x14ac:dyDescent="0.15"/>
  <cols>
    <col min="1" max="1" width="2.625" bestFit="1" customWidth="1"/>
    <col min="2" max="8" width="11.25" customWidth="1"/>
    <col min="9" max="16" width="10.625" customWidth="1"/>
  </cols>
  <sheetData>
    <row r="1" spans="1:8" s="664" customFormat="1" ht="17.25" x14ac:dyDescent="0.2">
      <c r="A1" s="670" t="s">
        <v>798</v>
      </c>
      <c r="B1" s="671"/>
      <c r="C1" s="670"/>
      <c r="D1" s="670"/>
      <c r="E1" s="670"/>
      <c r="F1" s="670"/>
      <c r="G1" s="670"/>
      <c r="H1" s="670"/>
    </row>
    <row r="2" spans="1:8" s="664" customFormat="1" ht="30" customHeight="1" x14ac:dyDescent="0.15">
      <c r="A2" s="669"/>
    </row>
    <row r="3" spans="1:8" s="664" customFormat="1" ht="36.75" customHeight="1" x14ac:dyDescent="0.15">
      <c r="A3" s="667" t="s">
        <v>797</v>
      </c>
      <c r="B3" s="679" t="s">
        <v>861</v>
      </c>
      <c r="C3" s="679"/>
      <c r="D3" s="679"/>
      <c r="E3" s="679"/>
      <c r="F3" s="679"/>
      <c r="G3" s="679"/>
      <c r="H3" s="679"/>
    </row>
    <row r="4" spans="1:8" s="664" customFormat="1" ht="24" customHeight="1" x14ac:dyDescent="0.15">
      <c r="A4" s="667"/>
      <c r="B4" s="668"/>
      <c r="C4" s="668"/>
      <c r="D4" s="668"/>
      <c r="E4" s="668"/>
      <c r="F4" s="668"/>
      <c r="G4" s="668"/>
      <c r="H4" s="668"/>
    </row>
    <row r="5" spans="1:8" s="664" customFormat="1" ht="48.75" customHeight="1" x14ac:dyDescent="0.15">
      <c r="A5" s="667" t="s">
        <v>796</v>
      </c>
      <c r="B5" s="679" t="s">
        <v>795</v>
      </c>
      <c r="C5" s="679"/>
      <c r="D5" s="679"/>
      <c r="E5" s="679"/>
      <c r="F5" s="679"/>
      <c r="G5" s="679"/>
      <c r="H5" s="679"/>
    </row>
    <row r="6" spans="1:8" s="664" customFormat="1" ht="24" customHeight="1" x14ac:dyDescent="0.15">
      <c r="A6" s="667"/>
      <c r="B6" s="668"/>
      <c r="C6" s="668"/>
      <c r="D6" s="668"/>
      <c r="E6" s="668"/>
      <c r="F6" s="668"/>
      <c r="G6" s="668"/>
      <c r="H6" s="668"/>
    </row>
    <row r="7" spans="1:8" s="664" customFormat="1" ht="45" customHeight="1" x14ac:dyDescent="0.15">
      <c r="A7" s="667" t="s">
        <v>794</v>
      </c>
      <c r="B7" s="679" t="s">
        <v>793</v>
      </c>
      <c r="C7" s="679"/>
      <c r="D7" s="679"/>
      <c r="E7" s="679"/>
      <c r="F7" s="679"/>
      <c r="G7" s="679"/>
      <c r="H7" s="679"/>
    </row>
  </sheetData>
  <mergeCells count="3">
    <mergeCell ref="B3:H3"/>
    <mergeCell ref="B5:H5"/>
    <mergeCell ref="B7:H7"/>
  </mergeCells>
  <phoneticPr fontId="4"/>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356BA-3CDA-4DDE-B273-8BDBC41A20D5}">
  <sheetPr codeName="Sheet3"/>
  <dimension ref="A1:B62"/>
  <sheetViews>
    <sheetView zoomScaleNormal="100" workbookViewId="0">
      <selection activeCell="E29" sqref="E29"/>
    </sheetView>
  </sheetViews>
  <sheetFormatPr defaultRowHeight="13.5" x14ac:dyDescent="0.15"/>
  <cols>
    <col min="1" max="1" width="5" customWidth="1"/>
    <col min="2" max="2" width="68.5" customWidth="1"/>
  </cols>
  <sheetData>
    <row r="1" spans="1:2" ht="14.25" x14ac:dyDescent="0.15">
      <c r="A1" s="674"/>
      <c r="B1" s="673" t="s">
        <v>849</v>
      </c>
    </row>
    <row r="2" spans="1:2" ht="15.75" customHeight="1" x14ac:dyDescent="0.15">
      <c r="A2" s="671"/>
      <c r="B2" s="671"/>
    </row>
    <row r="3" spans="1:2" x14ac:dyDescent="0.15">
      <c r="A3" s="664" t="s">
        <v>848</v>
      </c>
      <c r="B3" s="664"/>
    </row>
    <row r="4" spans="1:2" x14ac:dyDescent="0.15">
      <c r="A4" s="664"/>
      <c r="B4" s="666" t="s">
        <v>847</v>
      </c>
    </row>
    <row r="5" spans="1:2" x14ac:dyDescent="0.15">
      <c r="A5" s="664"/>
      <c r="B5" s="666" t="s">
        <v>846</v>
      </c>
    </row>
    <row r="6" spans="1:2" x14ac:dyDescent="0.15">
      <c r="A6" s="664"/>
      <c r="B6" s="666" t="s">
        <v>845</v>
      </c>
    </row>
    <row r="7" spans="1:2" x14ac:dyDescent="0.15">
      <c r="A7" s="664"/>
      <c r="B7" s="666" t="s">
        <v>844</v>
      </c>
    </row>
    <row r="8" spans="1:2" x14ac:dyDescent="0.15">
      <c r="A8" s="664"/>
      <c r="B8" s="666" t="s">
        <v>843</v>
      </c>
    </row>
    <row r="9" spans="1:2" x14ac:dyDescent="0.15">
      <c r="A9" s="664"/>
      <c r="B9" s="666" t="s">
        <v>842</v>
      </c>
    </row>
    <row r="10" spans="1:2" x14ac:dyDescent="0.15">
      <c r="A10" s="664"/>
      <c r="B10" s="666" t="s">
        <v>841</v>
      </c>
    </row>
    <row r="11" spans="1:2" x14ac:dyDescent="0.15">
      <c r="A11" s="664"/>
      <c r="B11" s="666" t="s">
        <v>840</v>
      </c>
    </row>
    <row r="12" spans="1:2" x14ac:dyDescent="0.15">
      <c r="A12" s="664"/>
      <c r="B12" s="666" t="s">
        <v>839</v>
      </c>
    </row>
    <row r="13" spans="1:2" x14ac:dyDescent="0.15">
      <c r="A13" s="664"/>
      <c r="B13" s="666" t="s">
        <v>838</v>
      </c>
    </row>
    <row r="14" spans="1:2" x14ac:dyDescent="0.15">
      <c r="A14" s="664"/>
      <c r="B14" s="666" t="s">
        <v>837</v>
      </c>
    </row>
    <row r="15" spans="1:2" x14ac:dyDescent="0.15">
      <c r="A15" s="664"/>
      <c r="B15" s="666" t="s">
        <v>836</v>
      </c>
    </row>
    <row r="16" spans="1:2" ht="9" customHeight="1" x14ac:dyDescent="0.15">
      <c r="A16" s="664"/>
      <c r="B16" s="664"/>
    </row>
    <row r="17" spans="1:2" x14ac:dyDescent="0.15">
      <c r="A17" s="664" t="s">
        <v>835</v>
      </c>
      <c r="B17" s="664"/>
    </row>
    <row r="18" spans="1:2" x14ac:dyDescent="0.15">
      <c r="A18" s="664"/>
      <c r="B18" s="666" t="s">
        <v>834</v>
      </c>
    </row>
    <row r="19" spans="1:2" x14ac:dyDescent="0.15">
      <c r="A19" s="664"/>
      <c r="B19" s="666" t="s">
        <v>833</v>
      </c>
    </row>
    <row r="20" spans="1:2" x14ac:dyDescent="0.15">
      <c r="A20" s="664"/>
      <c r="B20" s="666" t="s">
        <v>832</v>
      </c>
    </row>
    <row r="21" spans="1:2" x14ac:dyDescent="0.15">
      <c r="A21" s="664"/>
      <c r="B21" s="666" t="s">
        <v>831</v>
      </c>
    </row>
    <row r="22" spans="1:2" x14ac:dyDescent="0.15">
      <c r="A22" s="664"/>
      <c r="B22" s="666" t="s">
        <v>830</v>
      </c>
    </row>
    <row r="23" spans="1:2" ht="9" customHeight="1" x14ac:dyDescent="0.15">
      <c r="A23" s="664"/>
      <c r="B23" s="664"/>
    </row>
    <row r="24" spans="1:2" x14ac:dyDescent="0.15">
      <c r="A24" s="664" t="s">
        <v>829</v>
      </c>
      <c r="B24" s="664"/>
    </row>
    <row r="25" spans="1:2" x14ac:dyDescent="0.15">
      <c r="A25" s="664"/>
      <c r="B25" s="666" t="s">
        <v>828</v>
      </c>
    </row>
    <row r="26" spans="1:2" x14ac:dyDescent="0.15">
      <c r="A26" s="664"/>
      <c r="B26" s="666" t="s">
        <v>827</v>
      </c>
    </row>
    <row r="27" spans="1:2" x14ac:dyDescent="0.15">
      <c r="A27" s="664"/>
      <c r="B27" s="666" t="s">
        <v>826</v>
      </c>
    </row>
    <row r="28" spans="1:2" ht="9" customHeight="1" x14ac:dyDescent="0.15">
      <c r="A28" s="664"/>
      <c r="B28" s="664"/>
    </row>
    <row r="29" spans="1:2" x14ac:dyDescent="0.15">
      <c r="A29" s="664" t="s">
        <v>825</v>
      </c>
      <c r="B29" s="664"/>
    </row>
    <row r="30" spans="1:2" x14ac:dyDescent="0.15">
      <c r="A30" s="664"/>
      <c r="B30" s="666" t="s">
        <v>824</v>
      </c>
    </row>
    <row r="31" spans="1:2" x14ac:dyDescent="0.15">
      <c r="A31" s="664"/>
      <c r="B31" s="666" t="s">
        <v>823</v>
      </c>
    </row>
    <row r="32" spans="1:2" ht="9" customHeight="1" x14ac:dyDescent="0.15">
      <c r="A32" s="664"/>
      <c r="B32" s="664"/>
    </row>
    <row r="33" spans="1:2" x14ac:dyDescent="0.15">
      <c r="A33" s="664" t="s">
        <v>822</v>
      </c>
      <c r="B33" s="664"/>
    </row>
    <row r="34" spans="1:2" x14ac:dyDescent="0.15">
      <c r="A34" s="664"/>
      <c r="B34" s="666" t="s">
        <v>821</v>
      </c>
    </row>
    <row r="35" spans="1:2" x14ac:dyDescent="0.15">
      <c r="A35" s="664"/>
      <c r="B35" s="666" t="s">
        <v>820</v>
      </c>
    </row>
    <row r="36" spans="1:2" ht="9" customHeight="1" x14ac:dyDescent="0.15">
      <c r="A36" s="664"/>
      <c r="B36" s="664"/>
    </row>
    <row r="37" spans="1:2" x14ac:dyDescent="0.15">
      <c r="A37" s="664" t="s">
        <v>819</v>
      </c>
      <c r="B37" s="664"/>
    </row>
    <row r="38" spans="1:2" x14ac:dyDescent="0.15">
      <c r="A38" s="664"/>
      <c r="B38" s="666" t="s">
        <v>818</v>
      </c>
    </row>
    <row r="39" spans="1:2" x14ac:dyDescent="0.15">
      <c r="A39" s="664"/>
      <c r="B39" s="666" t="s">
        <v>817</v>
      </c>
    </row>
    <row r="40" spans="1:2" x14ac:dyDescent="0.15">
      <c r="A40" s="664"/>
      <c r="B40" s="664"/>
    </row>
    <row r="41" spans="1:2" x14ac:dyDescent="0.15">
      <c r="A41" s="664" t="s">
        <v>816</v>
      </c>
      <c r="B41" s="664"/>
    </row>
    <row r="42" spans="1:2" x14ac:dyDescent="0.15">
      <c r="A42" s="664"/>
      <c r="B42" s="666" t="s">
        <v>815</v>
      </c>
    </row>
    <row r="43" spans="1:2" x14ac:dyDescent="0.15">
      <c r="A43" s="664"/>
      <c r="B43" s="666" t="s">
        <v>814</v>
      </c>
    </row>
    <row r="44" spans="1:2" ht="9" customHeight="1" x14ac:dyDescent="0.15">
      <c r="A44" s="664"/>
      <c r="B44" s="664"/>
    </row>
    <row r="45" spans="1:2" x14ac:dyDescent="0.15">
      <c r="A45" s="664" t="s">
        <v>813</v>
      </c>
      <c r="B45" s="664"/>
    </row>
    <row r="46" spans="1:2" x14ac:dyDescent="0.15">
      <c r="A46" s="664"/>
      <c r="B46" s="666" t="s">
        <v>812</v>
      </c>
    </row>
    <row r="47" spans="1:2" ht="9" customHeight="1" x14ac:dyDescent="0.15">
      <c r="A47" s="664"/>
      <c r="B47" s="664"/>
    </row>
    <row r="48" spans="1:2" x14ac:dyDescent="0.15">
      <c r="A48" s="664" t="s">
        <v>811</v>
      </c>
      <c r="B48" s="664"/>
    </row>
    <row r="49" spans="1:2" ht="18" customHeight="1" x14ac:dyDescent="0.15">
      <c r="A49" s="664"/>
      <c r="B49" s="672" t="s">
        <v>810</v>
      </c>
    </row>
    <row r="50" spans="1:2" x14ac:dyDescent="0.15">
      <c r="A50" s="664"/>
      <c r="B50" s="666" t="s">
        <v>809</v>
      </c>
    </row>
    <row r="51" spans="1:2" ht="9" customHeight="1" x14ac:dyDescent="0.15">
      <c r="A51" s="664"/>
      <c r="B51" s="666"/>
    </row>
    <row r="52" spans="1:2" x14ac:dyDescent="0.15">
      <c r="A52" s="666" t="s">
        <v>808</v>
      </c>
      <c r="B52" s="664"/>
    </row>
    <row r="53" spans="1:2" x14ac:dyDescent="0.15">
      <c r="A53" s="664"/>
      <c r="B53" s="666" t="s">
        <v>807</v>
      </c>
    </row>
    <row r="54" spans="1:2" ht="9" customHeight="1" x14ac:dyDescent="0.15">
      <c r="A54" s="664"/>
      <c r="B54" s="664"/>
    </row>
    <row r="55" spans="1:2" x14ac:dyDescent="0.15">
      <c r="A55" s="664" t="s">
        <v>806</v>
      </c>
      <c r="B55" s="664"/>
    </row>
    <row r="56" spans="1:2" x14ac:dyDescent="0.15">
      <c r="A56" s="664"/>
      <c r="B56" s="664" t="s">
        <v>805</v>
      </c>
    </row>
    <row r="57" spans="1:2" x14ac:dyDescent="0.15">
      <c r="A57" s="664"/>
      <c r="B57" s="666" t="s">
        <v>804</v>
      </c>
    </row>
    <row r="58" spans="1:2" x14ac:dyDescent="0.15">
      <c r="A58" s="664"/>
      <c r="B58" s="664" t="s">
        <v>803</v>
      </c>
    </row>
    <row r="59" spans="1:2" x14ac:dyDescent="0.15">
      <c r="A59" s="664"/>
      <c r="B59" s="664" t="s">
        <v>802</v>
      </c>
    </row>
    <row r="60" spans="1:2" x14ac:dyDescent="0.15">
      <c r="A60" s="664"/>
      <c r="B60" s="664" t="s">
        <v>801</v>
      </c>
    </row>
    <row r="61" spans="1:2" x14ac:dyDescent="0.15">
      <c r="A61" s="664"/>
      <c r="B61" s="664" t="s">
        <v>800</v>
      </c>
    </row>
    <row r="62" spans="1:2" x14ac:dyDescent="0.15">
      <c r="A62" s="664"/>
      <c r="B62" s="664" t="s">
        <v>799</v>
      </c>
    </row>
  </sheetData>
  <phoneticPr fontId="4"/>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1A9FD-400A-4623-B187-7233DB206B53}">
  <sheetPr codeName="Sheet4">
    <pageSetUpPr fitToPage="1"/>
  </sheetPr>
  <dimension ref="A1:I56"/>
  <sheetViews>
    <sheetView workbookViewId="0">
      <selection sqref="A1:I56"/>
    </sheetView>
  </sheetViews>
  <sheetFormatPr defaultRowHeight="13.5" x14ac:dyDescent="0.15"/>
  <sheetData>
    <row r="1" spans="1:9" x14ac:dyDescent="0.15">
      <c r="A1" s="680" t="s">
        <v>850</v>
      </c>
      <c r="B1" s="681"/>
      <c r="C1" s="681"/>
      <c r="D1" s="681"/>
      <c r="E1" s="681"/>
      <c r="F1" s="681"/>
      <c r="G1" s="681"/>
      <c r="H1" s="681"/>
      <c r="I1" s="681"/>
    </row>
    <row r="2" spans="1:9" x14ac:dyDescent="0.15">
      <c r="A2" s="681"/>
      <c r="B2" s="681"/>
      <c r="C2" s="681"/>
      <c r="D2" s="681"/>
      <c r="E2" s="681"/>
      <c r="F2" s="681"/>
      <c r="G2" s="681"/>
      <c r="H2" s="681"/>
      <c r="I2" s="681"/>
    </row>
    <row r="3" spans="1:9" x14ac:dyDescent="0.15">
      <c r="A3" s="681"/>
      <c r="B3" s="681"/>
      <c r="C3" s="681"/>
      <c r="D3" s="681"/>
      <c r="E3" s="681"/>
      <c r="F3" s="681"/>
      <c r="G3" s="681"/>
      <c r="H3" s="681"/>
      <c r="I3" s="681"/>
    </row>
    <row r="4" spans="1:9" x14ac:dyDescent="0.15">
      <c r="A4" s="681"/>
      <c r="B4" s="681"/>
      <c r="C4" s="681"/>
      <c r="D4" s="681"/>
      <c r="E4" s="681"/>
      <c r="F4" s="681"/>
      <c r="G4" s="681"/>
      <c r="H4" s="681"/>
      <c r="I4" s="681"/>
    </row>
    <row r="5" spans="1:9" x14ac:dyDescent="0.15">
      <c r="A5" s="681"/>
      <c r="B5" s="681"/>
      <c r="C5" s="681"/>
      <c r="D5" s="681"/>
      <c r="E5" s="681"/>
      <c r="F5" s="681"/>
      <c r="G5" s="681"/>
      <c r="H5" s="681"/>
      <c r="I5" s="681"/>
    </row>
    <row r="6" spans="1:9" x14ac:dyDescent="0.15">
      <c r="A6" s="681"/>
      <c r="B6" s="681"/>
      <c r="C6" s="681"/>
      <c r="D6" s="681"/>
      <c r="E6" s="681"/>
      <c r="F6" s="681"/>
      <c r="G6" s="681"/>
      <c r="H6" s="681"/>
      <c r="I6" s="681"/>
    </row>
    <row r="7" spans="1:9" x14ac:dyDescent="0.15">
      <c r="A7" s="681"/>
      <c r="B7" s="681"/>
      <c r="C7" s="681"/>
      <c r="D7" s="681"/>
      <c r="E7" s="681"/>
      <c r="F7" s="681"/>
      <c r="G7" s="681"/>
      <c r="H7" s="681"/>
      <c r="I7" s="681"/>
    </row>
    <row r="8" spans="1:9" x14ac:dyDescent="0.15">
      <c r="A8" s="681"/>
      <c r="B8" s="681"/>
      <c r="C8" s="681"/>
      <c r="D8" s="681"/>
      <c r="E8" s="681"/>
      <c r="F8" s="681"/>
      <c r="G8" s="681"/>
      <c r="H8" s="681"/>
      <c r="I8" s="681"/>
    </row>
    <row r="9" spans="1:9" x14ac:dyDescent="0.15">
      <c r="A9" s="681"/>
      <c r="B9" s="681"/>
      <c r="C9" s="681"/>
      <c r="D9" s="681"/>
      <c r="E9" s="681"/>
      <c r="F9" s="681"/>
      <c r="G9" s="681"/>
      <c r="H9" s="681"/>
      <c r="I9" s="681"/>
    </row>
    <row r="10" spans="1:9" x14ac:dyDescent="0.15">
      <c r="A10" s="681"/>
      <c r="B10" s="681"/>
      <c r="C10" s="681"/>
      <c r="D10" s="681"/>
      <c r="E10" s="681"/>
      <c r="F10" s="681"/>
      <c r="G10" s="681"/>
      <c r="H10" s="681"/>
      <c r="I10" s="681"/>
    </row>
    <row r="11" spans="1:9" x14ac:dyDescent="0.15">
      <c r="A11" s="681"/>
      <c r="B11" s="681"/>
      <c r="C11" s="681"/>
      <c r="D11" s="681"/>
      <c r="E11" s="681"/>
      <c r="F11" s="681"/>
      <c r="G11" s="681"/>
      <c r="H11" s="681"/>
      <c r="I11" s="681"/>
    </row>
    <row r="12" spans="1:9" x14ac:dyDescent="0.15">
      <c r="A12" s="681"/>
      <c r="B12" s="681"/>
      <c r="C12" s="681"/>
      <c r="D12" s="681"/>
      <c r="E12" s="681"/>
      <c r="F12" s="681"/>
      <c r="G12" s="681"/>
      <c r="H12" s="681"/>
      <c r="I12" s="681"/>
    </row>
    <row r="13" spans="1:9" x14ac:dyDescent="0.15">
      <c r="A13" s="681"/>
      <c r="B13" s="681"/>
      <c r="C13" s="681"/>
      <c r="D13" s="681"/>
      <c r="E13" s="681"/>
      <c r="F13" s="681"/>
      <c r="G13" s="681"/>
      <c r="H13" s="681"/>
      <c r="I13" s="681"/>
    </row>
    <row r="14" spans="1:9" x14ac:dyDescent="0.15">
      <c r="A14" s="681"/>
      <c r="B14" s="681"/>
      <c r="C14" s="681"/>
      <c r="D14" s="681"/>
      <c r="E14" s="681"/>
      <c r="F14" s="681"/>
      <c r="G14" s="681"/>
      <c r="H14" s="681"/>
      <c r="I14" s="681"/>
    </row>
    <row r="15" spans="1:9" x14ac:dyDescent="0.15">
      <c r="A15" s="681"/>
      <c r="B15" s="681"/>
      <c r="C15" s="681"/>
      <c r="D15" s="681"/>
      <c r="E15" s="681"/>
      <c r="F15" s="681"/>
      <c r="G15" s="681"/>
      <c r="H15" s="681"/>
      <c r="I15" s="681"/>
    </row>
    <row r="16" spans="1:9" x14ac:dyDescent="0.15">
      <c r="A16" s="681"/>
      <c r="B16" s="681"/>
      <c r="C16" s="681"/>
      <c r="D16" s="681"/>
      <c r="E16" s="681"/>
      <c r="F16" s="681"/>
      <c r="G16" s="681"/>
      <c r="H16" s="681"/>
      <c r="I16" s="681"/>
    </row>
    <row r="17" spans="1:9" x14ac:dyDescent="0.15">
      <c r="A17" s="681"/>
      <c r="B17" s="681"/>
      <c r="C17" s="681"/>
      <c r="D17" s="681"/>
      <c r="E17" s="681"/>
      <c r="F17" s="681"/>
      <c r="G17" s="681"/>
      <c r="H17" s="681"/>
      <c r="I17" s="681"/>
    </row>
    <row r="18" spans="1:9" x14ac:dyDescent="0.15">
      <c r="A18" s="681"/>
      <c r="B18" s="681"/>
      <c r="C18" s="681"/>
      <c r="D18" s="681"/>
      <c r="E18" s="681"/>
      <c r="F18" s="681"/>
      <c r="G18" s="681"/>
      <c r="H18" s="681"/>
      <c r="I18" s="681"/>
    </row>
    <row r="19" spans="1:9" x14ac:dyDescent="0.15">
      <c r="A19" s="681"/>
      <c r="B19" s="681"/>
      <c r="C19" s="681"/>
      <c r="D19" s="681"/>
      <c r="E19" s="681"/>
      <c r="F19" s="681"/>
      <c r="G19" s="681"/>
      <c r="H19" s="681"/>
      <c r="I19" s="681"/>
    </row>
    <row r="20" spans="1:9" x14ac:dyDescent="0.15">
      <c r="A20" s="681"/>
      <c r="B20" s="681"/>
      <c r="C20" s="681"/>
      <c r="D20" s="681"/>
      <c r="E20" s="681"/>
      <c r="F20" s="681"/>
      <c r="G20" s="681"/>
      <c r="H20" s="681"/>
      <c r="I20" s="681"/>
    </row>
    <row r="21" spans="1:9" x14ac:dyDescent="0.15">
      <c r="A21" s="681"/>
      <c r="B21" s="681"/>
      <c r="C21" s="681"/>
      <c r="D21" s="681"/>
      <c r="E21" s="681"/>
      <c r="F21" s="681"/>
      <c r="G21" s="681"/>
      <c r="H21" s="681"/>
      <c r="I21" s="681"/>
    </row>
    <row r="22" spans="1:9" x14ac:dyDescent="0.15">
      <c r="A22" s="681"/>
      <c r="B22" s="681"/>
      <c r="C22" s="681"/>
      <c r="D22" s="681"/>
      <c r="E22" s="681"/>
      <c r="F22" s="681"/>
      <c r="G22" s="681"/>
      <c r="H22" s="681"/>
      <c r="I22" s="681"/>
    </row>
    <row r="23" spans="1:9" x14ac:dyDescent="0.15">
      <c r="A23" s="681"/>
      <c r="B23" s="681"/>
      <c r="C23" s="681"/>
      <c r="D23" s="681"/>
      <c r="E23" s="681"/>
      <c r="F23" s="681"/>
      <c r="G23" s="681"/>
      <c r="H23" s="681"/>
      <c r="I23" s="681"/>
    </row>
    <row r="24" spans="1:9" x14ac:dyDescent="0.15">
      <c r="A24" s="681"/>
      <c r="B24" s="681"/>
      <c r="C24" s="681"/>
      <c r="D24" s="681"/>
      <c r="E24" s="681"/>
      <c r="F24" s="681"/>
      <c r="G24" s="681"/>
      <c r="H24" s="681"/>
      <c r="I24" s="681"/>
    </row>
    <row r="25" spans="1:9" x14ac:dyDescent="0.15">
      <c r="A25" s="681"/>
      <c r="B25" s="681"/>
      <c r="C25" s="681"/>
      <c r="D25" s="681"/>
      <c r="E25" s="681"/>
      <c r="F25" s="681"/>
      <c r="G25" s="681"/>
      <c r="H25" s="681"/>
      <c r="I25" s="681"/>
    </row>
    <row r="26" spans="1:9" x14ac:dyDescent="0.15">
      <c r="A26" s="681"/>
      <c r="B26" s="681"/>
      <c r="C26" s="681"/>
      <c r="D26" s="681"/>
      <c r="E26" s="681"/>
      <c r="F26" s="681"/>
      <c r="G26" s="681"/>
      <c r="H26" s="681"/>
      <c r="I26" s="681"/>
    </row>
    <row r="27" spans="1:9" x14ac:dyDescent="0.15">
      <c r="A27" s="681"/>
      <c r="B27" s="681"/>
      <c r="C27" s="681"/>
      <c r="D27" s="681"/>
      <c r="E27" s="681"/>
      <c r="F27" s="681"/>
      <c r="G27" s="681"/>
      <c r="H27" s="681"/>
      <c r="I27" s="681"/>
    </row>
    <row r="28" spans="1:9" x14ac:dyDescent="0.15">
      <c r="A28" s="681"/>
      <c r="B28" s="681"/>
      <c r="C28" s="681"/>
      <c r="D28" s="681"/>
      <c r="E28" s="681"/>
      <c r="F28" s="681"/>
      <c r="G28" s="681"/>
      <c r="H28" s="681"/>
      <c r="I28" s="681"/>
    </row>
    <row r="29" spans="1:9" x14ac:dyDescent="0.15">
      <c r="A29" s="681"/>
      <c r="B29" s="681"/>
      <c r="C29" s="681"/>
      <c r="D29" s="681"/>
      <c r="E29" s="681"/>
      <c r="F29" s="681"/>
      <c r="G29" s="681"/>
      <c r="H29" s="681"/>
      <c r="I29" s="681"/>
    </row>
    <row r="30" spans="1:9" x14ac:dyDescent="0.15">
      <c r="A30" s="681"/>
      <c r="B30" s="681"/>
      <c r="C30" s="681"/>
      <c r="D30" s="681"/>
      <c r="E30" s="681"/>
      <c r="F30" s="681"/>
      <c r="G30" s="681"/>
      <c r="H30" s="681"/>
      <c r="I30" s="681"/>
    </row>
    <row r="31" spans="1:9" x14ac:dyDescent="0.15">
      <c r="A31" s="681"/>
      <c r="B31" s="681"/>
      <c r="C31" s="681"/>
      <c r="D31" s="681"/>
      <c r="E31" s="681"/>
      <c r="F31" s="681"/>
      <c r="G31" s="681"/>
      <c r="H31" s="681"/>
      <c r="I31" s="681"/>
    </row>
    <row r="32" spans="1:9" x14ac:dyDescent="0.15">
      <c r="A32" s="681"/>
      <c r="B32" s="681"/>
      <c r="C32" s="681"/>
      <c r="D32" s="681"/>
      <c r="E32" s="681"/>
      <c r="F32" s="681"/>
      <c r="G32" s="681"/>
      <c r="H32" s="681"/>
      <c r="I32" s="681"/>
    </row>
    <row r="33" spans="1:9" x14ac:dyDescent="0.15">
      <c r="A33" s="681"/>
      <c r="B33" s="681"/>
      <c r="C33" s="681"/>
      <c r="D33" s="681"/>
      <c r="E33" s="681"/>
      <c r="F33" s="681"/>
      <c r="G33" s="681"/>
      <c r="H33" s="681"/>
      <c r="I33" s="681"/>
    </row>
    <row r="34" spans="1:9" x14ac:dyDescent="0.15">
      <c r="A34" s="681"/>
      <c r="B34" s="681"/>
      <c r="C34" s="681"/>
      <c r="D34" s="681"/>
      <c r="E34" s="681"/>
      <c r="F34" s="681"/>
      <c r="G34" s="681"/>
      <c r="H34" s="681"/>
      <c r="I34" s="681"/>
    </row>
    <row r="35" spans="1:9" x14ac:dyDescent="0.15">
      <c r="A35" s="681"/>
      <c r="B35" s="681"/>
      <c r="C35" s="681"/>
      <c r="D35" s="681"/>
      <c r="E35" s="681"/>
      <c r="F35" s="681"/>
      <c r="G35" s="681"/>
      <c r="H35" s="681"/>
      <c r="I35" s="681"/>
    </row>
    <row r="36" spans="1:9" x14ac:dyDescent="0.15">
      <c r="A36" s="681"/>
      <c r="B36" s="681"/>
      <c r="C36" s="681"/>
      <c r="D36" s="681"/>
      <c r="E36" s="681"/>
      <c r="F36" s="681"/>
      <c r="G36" s="681"/>
      <c r="H36" s="681"/>
      <c r="I36" s="681"/>
    </row>
    <row r="37" spans="1:9" x14ac:dyDescent="0.15">
      <c r="A37" s="681"/>
      <c r="B37" s="681"/>
      <c r="C37" s="681"/>
      <c r="D37" s="681"/>
      <c r="E37" s="681"/>
      <c r="F37" s="681"/>
      <c r="G37" s="681"/>
      <c r="H37" s="681"/>
      <c r="I37" s="681"/>
    </row>
    <row r="38" spans="1:9" x14ac:dyDescent="0.15">
      <c r="A38" s="681"/>
      <c r="B38" s="681"/>
      <c r="C38" s="681"/>
      <c r="D38" s="681"/>
      <c r="E38" s="681"/>
      <c r="F38" s="681"/>
      <c r="G38" s="681"/>
      <c r="H38" s="681"/>
      <c r="I38" s="681"/>
    </row>
    <row r="39" spans="1:9" x14ac:dyDescent="0.15">
      <c r="A39" s="681"/>
      <c r="B39" s="681"/>
      <c r="C39" s="681"/>
      <c r="D39" s="681"/>
      <c r="E39" s="681"/>
      <c r="F39" s="681"/>
      <c r="G39" s="681"/>
      <c r="H39" s="681"/>
      <c r="I39" s="681"/>
    </row>
    <row r="40" spans="1:9" x14ac:dyDescent="0.15">
      <c r="A40" s="681"/>
      <c r="B40" s="681"/>
      <c r="C40" s="681"/>
      <c r="D40" s="681"/>
      <c r="E40" s="681"/>
      <c r="F40" s="681"/>
      <c r="G40" s="681"/>
      <c r="H40" s="681"/>
      <c r="I40" s="681"/>
    </row>
    <row r="41" spans="1:9" x14ac:dyDescent="0.15">
      <c r="A41" s="681"/>
      <c r="B41" s="681"/>
      <c r="C41" s="681"/>
      <c r="D41" s="681"/>
      <c r="E41" s="681"/>
      <c r="F41" s="681"/>
      <c r="G41" s="681"/>
      <c r="H41" s="681"/>
      <c r="I41" s="681"/>
    </row>
    <row r="42" spans="1:9" x14ac:dyDescent="0.15">
      <c r="A42" s="681"/>
      <c r="B42" s="681"/>
      <c r="C42" s="681"/>
      <c r="D42" s="681"/>
      <c r="E42" s="681"/>
      <c r="F42" s="681"/>
      <c r="G42" s="681"/>
      <c r="H42" s="681"/>
      <c r="I42" s="681"/>
    </row>
    <row r="43" spans="1:9" x14ac:dyDescent="0.15">
      <c r="A43" s="681"/>
      <c r="B43" s="681"/>
      <c r="C43" s="681"/>
      <c r="D43" s="681"/>
      <c r="E43" s="681"/>
      <c r="F43" s="681"/>
      <c r="G43" s="681"/>
      <c r="H43" s="681"/>
      <c r="I43" s="681"/>
    </row>
    <row r="44" spans="1:9" x14ac:dyDescent="0.15">
      <c r="A44" s="681"/>
      <c r="B44" s="681"/>
      <c r="C44" s="681"/>
      <c r="D44" s="681"/>
      <c r="E44" s="681"/>
      <c r="F44" s="681"/>
      <c r="G44" s="681"/>
      <c r="H44" s="681"/>
      <c r="I44" s="681"/>
    </row>
    <row r="45" spans="1:9" x14ac:dyDescent="0.15">
      <c r="A45" s="681"/>
      <c r="B45" s="681"/>
      <c r="C45" s="681"/>
      <c r="D45" s="681"/>
      <c r="E45" s="681"/>
      <c r="F45" s="681"/>
      <c r="G45" s="681"/>
      <c r="H45" s="681"/>
      <c r="I45" s="681"/>
    </row>
    <row r="46" spans="1:9" x14ac:dyDescent="0.15">
      <c r="A46" s="681"/>
      <c r="B46" s="681"/>
      <c r="C46" s="681"/>
      <c r="D46" s="681"/>
      <c r="E46" s="681"/>
      <c r="F46" s="681"/>
      <c r="G46" s="681"/>
      <c r="H46" s="681"/>
      <c r="I46" s="681"/>
    </row>
    <row r="47" spans="1:9" x14ac:dyDescent="0.15">
      <c r="A47" s="681"/>
      <c r="B47" s="681"/>
      <c r="C47" s="681"/>
      <c r="D47" s="681"/>
      <c r="E47" s="681"/>
      <c r="F47" s="681"/>
      <c r="G47" s="681"/>
      <c r="H47" s="681"/>
      <c r="I47" s="681"/>
    </row>
    <row r="48" spans="1:9" x14ac:dyDescent="0.15">
      <c r="A48" s="681"/>
      <c r="B48" s="681"/>
      <c r="C48" s="681"/>
      <c r="D48" s="681"/>
      <c r="E48" s="681"/>
      <c r="F48" s="681"/>
      <c r="G48" s="681"/>
      <c r="H48" s="681"/>
      <c r="I48" s="681"/>
    </row>
    <row r="49" spans="1:9" x14ac:dyDescent="0.15">
      <c r="A49" s="681"/>
      <c r="B49" s="681"/>
      <c r="C49" s="681"/>
      <c r="D49" s="681"/>
      <c r="E49" s="681"/>
      <c r="F49" s="681"/>
      <c r="G49" s="681"/>
      <c r="H49" s="681"/>
      <c r="I49" s="681"/>
    </row>
    <row r="50" spans="1:9" x14ac:dyDescent="0.15">
      <c r="A50" s="681"/>
      <c r="B50" s="681"/>
      <c r="C50" s="681"/>
      <c r="D50" s="681"/>
      <c r="E50" s="681"/>
      <c r="F50" s="681"/>
      <c r="G50" s="681"/>
      <c r="H50" s="681"/>
      <c r="I50" s="681"/>
    </row>
    <row r="51" spans="1:9" x14ac:dyDescent="0.15">
      <c r="A51" s="681"/>
      <c r="B51" s="681"/>
      <c r="C51" s="681"/>
      <c r="D51" s="681"/>
      <c r="E51" s="681"/>
      <c r="F51" s="681"/>
      <c r="G51" s="681"/>
      <c r="H51" s="681"/>
      <c r="I51" s="681"/>
    </row>
    <row r="52" spans="1:9" x14ac:dyDescent="0.15">
      <c r="A52" s="681"/>
      <c r="B52" s="681"/>
      <c r="C52" s="681"/>
      <c r="D52" s="681"/>
      <c r="E52" s="681"/>
      <c r="F52" s="681"/>
      <c r="G52" s="681"/>
      <c r="H52" s="681"/>
      <c r="I52" s="681"/>
    </row>
    <row r="53" spans="1:9" x14ac:dyDescent="0.15">
      <c r="A53" s="681"/>
      <c r="B53" s="681"/>
      <c r="C53" s="681"/>
      <c r="D53" s="681"/>
      <c r="E53" s="681"/>
      <c r="F53" s="681"/>
      <c r="G53" s="681"/>
      <c r="H53" s="681"/>
      <c r="I53" s="681"/>
    </row>
    <row r="54" spans="1:9" x14ac:dyDescent="0.15">
      <c r="A54" s="681"/>
      <c r="B54" s="681"/>
      <c r="C54" s="681"/>
      <c r="D54" s="681"/>
      <c r="E54" s="681"/>
      <c r="F54" s="681"/>
      <c r="G54" s="681"/>
      <c r="H54" s="681"/>
      <c r="I54" s="681"/>
    </row>
    <row r="55" spans="1:9" x14ac:dyDescent="0.15">
      <c r="A55" s="681"/>
      <c r="B55" s="681"/>
      <c r="C55" s="681"/>
      <c r="D55" s="681"/>
      <c r="E55" s="681"/>
      <c r="F55" s="681"/>
      <c r="G55" s="681"/>
      <c r="H55" s="681"/>
      <c r="I55" s="681"/>
    </row>
    <row r="56" spans="1:9" x14ac:dyDescent="0.15">
      <c r="A56" s="681"/>
      <c r="B56" s="681"/>
      <c r="C56" s="681"/>
      <c r="D56" s="681"/>
      <c r="E56" s="681"/>
      <c r="F56" s="681"/>
      <c r="G56" s="681"/>
      <c r="H56" s="681"/>
      <c r="I56" s="681"/>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B1C7E-3903-40FA-82BB-8CED95DBDBAD}">
  <sheetPr codeName="Sheet5">
    <pageSetUpPr fitToPage="1"/>
  </sheetPr>
  <dimension ref="A1:K41"/>
  <sheetViews>
    <sheetView view="pageBreakPreview" topLeftCell="A22" zoomScaleNormal="100" zoomScaleSheetLayoutView="100" workbookViewId="0">
      <selection activeCell="K20" sqref="K20"/>
    </sheetView>
  </sheetViews>
  <sheetFormatPr defaultColWidth="9" defaultRowHeight="13.5" x14ac:dyDescent="0.15"/>
  <cols>
    <col min="1" max="1" width="11.5" style="7" customWidth="1"/>
    <col min="2" max="2" width="6.5" style="7" customWidth="1"/>
    <col min="3" max="3" width="50.5" style="7" customWidth="1"/>
    <col min="4" max="4" width="5.5" style="7" customWidth="1"/>
    <col min="5" max="5" width="13.5" style="7" customWidth="1"/>
    <col min="6" max="6" width="14.75" style="7" customWidth="1"/>
    <col min="7" max="8" width="10.5" style="7" customWidth="1"/>
    <col min="9" max="9" width="13.125" style="7" bestFit="1" customWidth="1"/>
    <col min="10" max="11" width="10.5" style="7" customWidth="1"/>
    <col min="12" max="16384" width="9" style="7"/>
  </cols>
  <sheetData>
    <row r="1" spans="1:11" x14ac:dyDescent="0.15">
      <c r="A1" t="s">
        <v>0</v>
      </c>
      <c r="B1"/>
      <c r="C1"/>
      <c r="D1"/>
      <c r="E1"/>
      <c r="F1"/>
      <c r="G1"/>
      <c r="H1"/>
      <c r="I1"/>
      <c r="J1"/>
      <c r="K1"/>
    </row>
    <row r="2" spans="1:11" x14ac:dyDescent="0.15">
      <c r="A2"/>
      <c r="B2"/>
      <c r="C2"/>
      <c r="D2"/>
      <c r="E2"/>
      <c r="F2"/>
      <c r="G2"/>
      <c r="H2"/>
      <c r="I2"/>
      <c r="J2"/>
      <c r="K2" s="9" t="s">
        <v>1</v>
      </c>
    </row>
    <row r="3" spans="1:11" ht="15" customHeight="1" x14ac:dyDescent="0.15">
      <c r="A3" s="684" t="s">
        <v>2</v>
      </c>
      <c r="B3" s="685"/>
      <c r="C3" s="690" t="s">
        <v>3</v>
      </c>
      <c r="D3" s="690"/>
      <c r="E3" s="690"/>
      <c r="F3" s="691"/>
      <c r="G3" s="692" t="s">
        <v>4</v>
      </c>
      <c r="H3" s="690"/>
      <c r="I3" s="690"/>
      <c r="J3" s="690"/>
      <c r="K3" s="691"/>
    </row>
    <row r="4" spans="1:11" ht="27.75" customHeight="1" x14ac:dyDescent="0.15">
      <c r="A4" s="686"/>
      <c r="B4" s="687"/>
      <c r="C4" s="692" t="s">
        <v>5</v>
      </c>
      <c r="D4" s="690"/>
      <c r="E4" s="690"/>
      <c r="F4" s="691"/>
      <c r="G4" s="692" t="s">
        <v>6</v>
      </c>
      <c r="H4" s="690"/>
      <c r="I4" s="690"/>
      <c r="J4" s="691"/>
      <c r="K4" s="693" t="s">
        <v>7</v>
      </c>
    </row>
    <row r="5" spans="1:11" ht="27.75" customHeight="1" x14ac:dyDescent="0.15">
      <c r="A5" s="688"/>
      <c r="B5" s="689"/>
      <c r="C5" s="21" t="s">
        <v>786</v>
      </c>
      <c r="D5" s="22" t="s">
        <v>8</v>
      </c>
      <c r="E5" s="142" t="s">
        <v>9</v>
      </c>
      <c r="F5" s="142" t="s">
        <v>10</v>
      </c>
      <c r="G5" s="22" t="s">
        <v>11</v>
      </c>
      <c r="H5" s="22" t="s">
        <v>12</v>
      </c>
      <c r="I5" s="22" t="s">
        <v>13</v>
      </c>
      <c r="J5" s="22" t="s">
        <v>14</v>
      </c>
      <c r="K5" s="694"/>
    </row>
    <row r="6" spans="1:11" ht="20.100000000000001" customHeight="1" thickBot="1" x14ac:dyDescent="0.2">
      <c r="A6" s="682">
        <v>45748</v>
      </c>
      <c r="B6" s="683">
        <v>43556</v>
      </c>
      <c r="C6" s="145"/>
      <c r="D6" s="146">
        <v>210</v>
      </c>
      <c r="E6" s="146">
        <v>22</v>
      </c>
      <c r="F6" s="146">
        <v>2</v>
      </c>
      <c r="G6" s="147">
        <f>SUMIF(G7:G19,"&gt;0")+SUMIF(G22:G23,"&gt;0")</f>
        <v>310985.81760499999</v>
      </c>
      <c r="H6" s="147">
        <f>SUMIF(H7:H19,"&gt;0")+SUMIF(H22:H23,"&gt;0")</f>
        <v>310977.06424699997</v>
      </c>
      <c r="I6" s="147">
        <f>SUMIF(I7:I19,"&gt;0")+SUMIF(I22:I23,"&gt;0")</f>
        <v>0.46989999999999998</v>
      </c>
      <c r="J6" s="147">
        <f>SUMIF(J7:J19,"&gt;0")+SUMIF(J22:J23,"&gt;0")</f>
        <v>8.2834579999999995</v>
      </c>
      <c r="K6" s="147">
        <f>SUMIF(K7:K19,"&gt;0")+SUMIF(K22:K23,"&gt;0")</f>
        <v>26971.52</v>
      </c>
    </row>
    <row r="7" spans="1:11" ht="45.75" customHeight="1" thickTop="1" x14ac:dyDescent="0.15">
      <c r="A7" s="77" t="s">
        <v>15</v>
      </c>
      <c r="B7" s="78" t="s">
        <v>16</v>
      </c>
      <c r="C7" s="148" t="s">
        <v>785</v>
      </c>
      <c r="D7" s="149">
        <v>4</v>
      </c>
      <c r="E7" s="149">
        <v>0</v>
      </c>
      <c r="F7" s="150">
        <v>0</v>
      </c>
      <c r="G7" s="151">
        <f t="shared" ref="G7:G18" si="0">SUMIF(H7:J7,"&gt;0")</f>
        <v>33900.754217000002</v>
      </c>
      <c r="H7" s="152">
        <v>33900.538026000002</v>
      </c>
      <c r="I7" s="152">
        <v>0</v>
      </c>
      <c r="J7" s="152">
        <v>0.21619100000000002</v>
      </c>
      <c r="K7" s="27">
        <v>0</v>
      </c>
    </row>
    <row r="8" spans="1:11" ht="56.25" customHeight="1" x14ac:dyDescent="0.15">
      <c r="A8" s="80" t="s">
        <v>17</v>
      </c>
      <c r="B8" s="81" t="s">
        <v>17</v>
      </c>
      <c r="C8" s="153" t="s">
        <v>18</v>
      </c>
      <c r="D8" s="154">
        <v>10</v>
      </c>
      <c r="E8" s="154">
        <v>0</v>
      </c>
      <c r="F8" s="154">
        <v>0</v>
      </c>
      <c r="G8" s="151">
        <f t="shared" si="0"/>
        <v>36536.937210000004</v>
      </c>
      <c r="H8" s="155">
        <v>36536.795873000003</v>
      </c>
      <c r="I8" s="155">
        <v>0</v>
      </c>
      <c r="J8" s="155">
        <v>0.14133699999999999</v>
      </c>
      <c r="K8" s="27">
        <v>1991.1999999999998</v>
      </c>
    </row>
    <row r="9" spans="1:11" ht="80.25" customHeight="1" x14ac:dyDescent="0.15">
      <c r="A9" s="80" t="s">
        <v>19</v>
      </c>
      <c r="B9" s="81" t="s">
        <v>19</v>
      </c>
      <c r="C9" s="153" t="s">
        <v>784</v>
      </c>
      <c r="D9" s="154">
        <v>17</v>
      </c>
      <c r="E9" s="154">
        <v>1</v>
      </c>
      <c r="F9" s="154">
        <v>0</v>
      </c>
      <c r="G9" s="151">
        <f t="shared" si="0"/>
        <v>21684.712298999999</v>
      </c>
      <c r="H9" s="155">
        <v>21684.116188</v>
      </c>
      <c r="I9" s="155">
        <v>5.5E-2</v>
      </c>
      <c r="J9" s="155">
        <v>0.54111100000000001</v>
      </c>
      <c r="K9" s="27">
        <v>1370.61</v>
      </c>
    </row>
    <row r="10" spans="1:11" ht="56.25" customHeight="1" x14ac:dyDescent="0.15">
      <c r="A10" s="80" t="s">
        <v>20</v>
      </c>
      <c r="B10" s="81" t="s">
        <v>20</v>
      </c>
      <c r="C10" s="153" t="s">
        <v>21</v>
      </c>
      <c r="D10" s="154">
        <v>12</v>
      </c>
      <c r="E10" s="154">
        <v>0</v>
      </c>
      <c r="F10" s="154">
        <v>0</v>
      </c>
      <c r="G10" s="151">
        <f t="shared" si="0"/>
        <v>17158.328452999998</v>
      </c>
      <c r="H10" s="155">
        <v>17157.748728999999</v>
      </c>
      <c r="I10" s="155">
        <v>6.0499999999999998E-2</v>
      </c>
      <c r="J10" s="155">
        <v>0.51922400000000002</v>
      </c>
      <c r="K10" s="27">
        <v>337.59</v>
      </c>
    </row>
    <row r="11" spans="1:11" ht="104.25" customHeight="1" x14ac:dyDescent="0.15">
      <c r="A11" s="101" t="s">
        <v>22</v>
      </c>
      <c r="B11" s="101" t="s">
        <v>22</v>
      </c>
      <c r="C11" s="153" t="s">
        <v>23</v>
      </c>
      <c r="D11" s="154">
        <v>30</v>
      </c>
      <c r="E11" s="154">
        <v>6</v>
      </c>
      <c r="F11" s="154">
        <v>0</v>
      </c>
      <c r="G11" s="151">
        <f t="shared" si="0"/>
        <v>24301.596252999996</v>
      </c>
      <c r="H11" s="155">
        <v>24300.210363999999</v>
      </c>
      <c r="I11" s="155">
        <v>0.1363</v>
      </c>
      <c r="J11" s="155">
        <v>1.2495890000000001</v>
      </c>
      <c r="K11" s="27">
        <v>4784.84</v>
      </c>
    </row>
    <row r="12" spans="1:11" ht="80.25" customHeight="1" x14ac:dyDescent="0.15">
      <c r="A12" s="80" t="s">
        <v>24</v>
      </c>
      <c r="B12" s="81" t="s">
        <v>24</v>
      </c>
      <c r="C12" s="153" t="s">
        <v>783</v>
      </c>
      <c r="D12" s="154">
        <v>17</v>
      </c>
      <c r="E12" s="154">
        <v>3</v>
      </c>
      <c r="F12" s="154">
        <v>0</v>
      </c>
      <c r="G12" s="151">
        <f t="shared" si="0"/>
        <v>16097.495128</v>
      </c>
      <c r="H12" s="155">
        <v>16096.581013999999</v>
      </c>
      <c r="I12" s="155">
        <v>0.11210000000000001</v>
      </c>
      <c r="J12" s="155">
        <v>0.802014</v>
      </c>
      <c r="K12" s="27">
        <v>988.1099999999999</v>
      </c>
    </row>
    <row r="13" spans="1:11" ht="80.25" customHeight="1" x14ac:dyDescent="0.15">
      <c r="A13" s="80" t="s">
        <v>25</v>
      </c>
      <c r="B13" s="81" t="s">
        <v>25</v>
      </c>
      <c r="C13" s="153" t="s">
        <v>26</v>
      </c>
      <c r="D13" s="154">
        <v>15</v>
      </c>
      <c r="E13" s="154">
        <v>0</v>
      </c>
      <c r="F13" s="154">
        <v>0</v>
      </c>
      <c r="G13" s="151">
        <f t="shared" si="0"/>
        <v>29946.805608999999</v>
      </c>
      <c r="H13" s="155">
        <v>29946.344684</v>
      </c>
      <c r="I13" s="155">
        <v>0</v>
      </c>
      <c r="J13" s="155">
        <v>0.46092499999999997</v>
      </c>
      <c r="K13" s="27">
        <v>1243.6999999999998</v>
      </c>
    </row>
    <row r="14" spans="1:11" ht="80.25" customHeight="1" x14ac:dyDescent="0.15">
      <c r="A14" s="80" t="s">
        <v>27</v>
      </c>
      <c r="B14" s="81" t="s">
        <v>27</v>
      </c>
      <c r="C14" s="153" t="s">
        <v>28</v>
      </c>
      <c r="D14" s="154">
        <v>17</v>
      </c>
      <c r="E14" s="154">
        <v>2</v>
      </c>
      <c r="F14" s="154">
        <v>0</v>
      </c>
      <c r="G14" s="151">
        <f t="shared" si="0"/>
        <v>29004.148958999998</v>
      </c>
      <c r="H14" s="155">
        <v>29003.343250999998</v>
      </c>
      <c r="I14" s="155">
        <v>0</v>
      </c>
      <c r="J14" s="155">
        <v>0.80570799999999998</v>
      </c>
      <c r="K14" s="27">
        <v>3842.2700000000004</v>
      </c>
    </row>
    <row r="15" spans="1:11" ht="80.25" customHeight="1" x14ac:dyDescent="0.15">
      <c r="A15" s="80" t="s">
        <v>29</v>
      </c>
      <c r="B15" s="81" t="s">
        <v>29</v>
      </c>
      <c r="C15" s="153" t="s">
        <v>30</v>
      </c>
      <c r="D15" s="154">
        <v>22</v>
      </c>
      <c r="E15" s="154">
        <v>0</v>
      </c>
      <c r="F15" s="154">
        <v>1</v>
      </c>
      <c r="G15" s="151">
        <f t="shared" si="0"/>
        <v>32210.877561000001</v>
      </c>
      <c r="H15" s="155">
        <v>32210.238463000002</v>
      </c>
      <c r="I15" s="155">
        <v>0</v>
      </c>
      <c r="J15" s="155">
        <v>0.63909800000000005</v>
      </c>
      <c r="K15" s="27">
        <v>3701.0899999999997</v>
      </c>
    </row>
    <row r="16" spans="1:11" ht="45.75" customHeight="1" x14ac:dyDescent="0.15">
      <c r="A16" s="80" t="s">
        <v>31</v>
      </c>
      <c r="B16" s="81" t="s">
        <v>32</v>
      </c>
      <c r="C16" s="153" t="s">
        <v>33</v>
      </c>
      <c r="D16" s="154">
        <v>4</v>
      </c>
      <c r="E16" s="154">
        <v>0</v>
      </c>
      <c r="F16" s="154">
        <v>0</v>
      </c>
      <c r="G16" s="151">
        <f t="shared" si="0"/>
        <v>16094.840112000002</v>
      </c>
      <c r="H16" s="155">
        <v>16094.334430000001</v>
      </c>
      <c r="I16" s="155">
        <v>0</v>
      </c>
      <c r="J16" s="155">
        <v>0.50568199999999996</v>
      </c>
      <c r="K16" s="27">
        <v>1248.3799999999999</v>
      </c>
    </row>
    <row r="17" spans="1:11" ht="80.25" customHeight="1" x14ac:dyDescent="0.15">
      <c r="A17" s="80" t="s">
        <v>32</v>
      </c>
      <c r="B17" s="81" t="s">
        <v>34</v>
      </c>
      <c r="C17" s="153" t="s">
        <v>35</v>
      </c>
      <c r="D17" s="154">
        <v>15</v>
      </c>
      <c r="E17" s="154">
        <v>1</v>
      </c>
      <c r="F17" s="154">
        <v>0</v>
      </c>
      <c r="G17" s="151">
        <f t="shared" si="0"/>
        <v>28653.675361000001</v>
      </c>
      <c r="H17" s="155">
        <v>28653.064992</v>
      </c>
      <c r="I17" s="155">
        <v>0</v>
      </c>
      <c r="J17" s="155">
        <v>0.61036900000000005</v>
      </c>
      <c r="K17" s="27">
        <v>1521.6799999999998</v>
      </c>
    </row>
    <row r="18" spans="1:11" ht="80.25" customHeight="1" x14ac:dyDescent="0.15">
      <c r="A18" s="80" t="s">
        <v>36</v>
      </c>
      <c r="B18" s="81" t="s">
        <v>37</v>
      </c>
      <c r="C18" s="153" t="s">
        <v>38</v>
      </c>
      <c r="D18" s="154">
        <v>3</v>
      </c>
      <c r="E18" s="154">
        <v>0</v>
      </c>
      <c r="F18" s="154">
        <v>0</v>
      </c>
      <c r="G18" s="151">
        <f t="shared" si="0"/>
        <v>1.167584</v>
      </c>
      <c r="H18" s="155">
        <v>0</v>
      </c>
      <c r="I18" s="155">
        <v>0</v>
      </c>
      <c r="J18" s="155">
        <v>1.167584</v>
      </c>
      <c r="K18" s="27"/>
    </row>
    <row r="19" spans="1:11" ht="18" customHeight="1" x14ac:dyDescent="0.15">
      <c r="A19" s="101" t="s">
        <v>39</v>
      </c>
      <c r="B19" s="156" t="s">
        <v>8</v>
      </c>
      <c r="C19" s="157" t="s">
        <v>782</v>
      </c>
      <c r="D19" s="158">
        <v>19</v>
      </c>
      <c r="E19" s="158">
        <v>4</v>
      </c>
      <c r="F19" s="158"/>
      <c r="G19" s="159">
        <f>SUMIF(G20:G21,"&gt;0")</f>
        <v>5651.9685570000011</v>
      </c>
      <c r="H19" s="159">
        <f>SUMIF(H20:H21,"&gt;0")</f>
        <v>5651.6793190000008</v>
      </c>
      <c r="I19" s="159">
        <f>SUMIF(I20:I21,"&gt;0")</f>
        <v>0.106</v>
      </c>
      <c r="J19" s="159">
        <f>SUMIF(J20:J21,"&gt;0")</f>
        <v>0.18323800000000001</v>
      </c>
      <c r="K19" s="159">
        <f>SUMIF(K20:K21,"&gt;0")</f>
        <v>2015.0500000000002</v>
      </c>
    </row>
    <row r="20" spans="1:11" ht="80.25" customHeight="1" x14ac:dyDescent="0.15">
      <c r="A20" s="69" t="s">
        <v>40</v>
      </c>
      <c r="B20" s="160" t="s">
        <v>41</v>
      </c>
      <c r="C20" s="161" t="s">
        <v>781</v>
      </c>
      <c r="D20" s="162">
        <v>14</v>
      </c>
      <c r="E20" s="162">
        <v>3</v>
      </c>
      <c r="F20" s="162"/>
      <c r="G20" s="163">
        <f>SUMIF(H20:J20,"&gt;0")</f>
        <v>4615.8781450000006</v>
      </c>
      <c r="H20" s="164">
        <v>4615.6160280000004</v>
      </c>
      <c r="I20" s="164">
        <v>0.106</v>
      </c>
      <c r="J20" s="164">
        <v>0.15611700000000001</v>
      </c>
      <c r="K20" s="163">
        <v>1828.19</v>
      </c>
    </row>
    <row r="21" spans="1:11" ht="45.75" customHeight="1" x14ac:dyDescent="0.15">
      <c r="A21" s="103" t="s">
        <v>40</v>
      </c>
      <c r="B21" s="165" t="s">
        <v>37</v>
      </c>
      <c r="C21" s="166" t="s">
        <v>42</v>
      </c>
      <c r="D21" s="167">
        <v>5</v>
      </c>
      <c r="E21" s="167">
        <v>1</v>
      </c>
      <c r="F21" s="167">
        <v>0</v>
      </c>
      <c r="G21" s="168">
        <f>SUMIF(H21:J21,"&gt;0")</f>
        <v>1036.0904120000002</v>
      </c>
      <c r="H21" s="169">
        <v>1036.0632910000002</v>
      </c>
      <c r="I21" s="169">
        <v>0</v>
      </c>
      <c r="J21" s="169">
        <v>2.7120999999999999E-2</v>
      </c>
      <c r="K21" s="163">
        <v>186.86</v>
      </c>
    </row>
    <row r="22" spans="1:11" ht="80.25" customHeight="1" x14ac:dyDescent="0.15">
      <c r="A22" s="80" t="s">
        <v>43</v>
      </c>
      <c r="B22" s="81" t="s">
        <v>44</v>
      </c>
      <c r="C22" s="153" t="s">
        <v>780</v>
      </c>
      <c r="D22" s="154">
        <v>14</v>
      </c>
      <c r="E22" s="154">
        <v>1</v>
      </c>
      <c r="F22" s="154">
        <v>1</v>
      </c>
      <c r="G22" s="151">
        <f>SUMIF(H22:J22,"&gt;0")</f>
        <v>11720.854417</v>
      </c>
      <c r="H22" s="155">
        <v>11720.624707000001</v>
      </c>
      <c r="I22" s="155">
        <v>0</v>
      </c>
      <c r="J22" s="155">
        <v>0.22971</v>
      </c>
      <c r="K22" s="27">
        <v>131</v>
      </c>
    </row>
    <row r="23" spans="1:11" ht="56.25" customHeight="1" x14ac:dyDescent="0.15">
      <c r="A23" s="170" t="s">
        <v>45</v>
      </c>
      <c r="B23" s="104" t="s">
        <v>46</v>
      </c>
      <c r="C23" s="171" t="s">
        <v>47</v>
      </c>
      <c r="D23" s="172">
        <v>11</v>
      </c>
      <c r="E23" s="172">
        <v>4</v>
      </c>
      <c r="F23" s="172">
        <v>0</v>
      </c>
      <c r="G23" s="173">
        <f>SUMIF(H23:J23,"&gt;0")</f>
        <v>8021.6558849999992</v>
      </c>
      <c r="H23" s="174">
        <v>8021.4442069999996</v>
      </c>
      <c r="I23" s="174">
        <v>0</v>
      </c>
      <c r="J23" s="174">
        <v>0.21167800000000001</v>
      </c>
      <c r="K23" s="92">
        <v>3796</v>
      </c>
    </row>
    <row r="24" spans="1:11" ht="18" customHeight="1" x14ac:dyDescent="0.15">
      <c r="A24" s="86" t="s">
        <v>48</v>
      </c>
      <c r="B24" s="87" t="s">
        <v>16</v>
      </c>
      <c r="C24" s="175" t="s">
        <v>779</v>
      </c>
      <c r="D24" s="176">
        <v>4</v>
      </c>
      <c r="E24" s="176">
        <v>0</v>
      </c>
      <c r="F24" s="176">
        <v>0</v>
      </c>
      <c r="G24" s="177">
        <f t="shared" ref="G24:J27" si="1">SUMIF(G7,"&gt;0")</f>
        <v>33900.754217000002</v>
      </c>
      <c r="H24" s="177">
        <f t="shared" si="1"/>
        <v>33900.538026000002</v>
      </c>
      <c r="I24" s="177">
        <f t="shared" si="1"/>
        <v>0</v>
      </c>
      <c r="J24" s="177">
        <f t="shared" si="1"/>
        <v>0.21619100000000002</v>
      </c>
      <c r="K24" s="177">
        <v>0</v>
      </c>
    </row>
    <row r="25" spans="1:11" ht="18" customHeight="1" x14ac:dyDescent="0.15">
      <c r="A25" s="69"/>
      <c r="B25" s="101" t="s">
        <v>17</v>
      </c>
      <c r="C25" s="178" t="s">
        <v>49</v>
      </c>
      <c r="D25" s="179">
        <v>10</v>
      </c>
      <c r="E25" s="179">
        <v>0</v>
      </c>
      <c r="F25" s="179">
        <v>0</v>
      </c>
      <c r="G25" s="180">
        <f t="shared" si="1"/>
        <v>36536.937210000004</v>
      </c>
      <c r="H25" s="180">
        <f t="shared" si="1"/>
        <v>36536.795873000003</v>
      </c>
      <c r="I25" s="180">
        <f t="shared" si="1"/>
        <v>0</v>
      </c>
      <c r="J25" s="180">
        <f t="shared" si="1"/>
        <v>0.14133699999999999</v>
      </c>
      <c r="K25" s="180">
        <v>1991.1999999999998</v>
      </c>
    </row>
    <row r="26" spans="1:11" ht="18" customHeight="1" x14ac:dyDescent="0.15">
      <c r="A26" s="69"/>
      <c r="B26" s="81" t="s">
        <v>19</v>
      </c>
      <c r="C26" s="181" t="s">
        <v>778</v>
      </c>
      <c r="D26" s="182">
        <v>17</v>
      </c>
      <c r="E26" s="182">
        <v>1</v>
      </c>
      <c r="F26" s="182">
        <v>0</v>
      </c>
      <c r="G26" s="183">
        <f t="shared" si="1"/>
        <v>21684.712298999999</v>
      </c>
      <c r="H26" s="183">
        <f t="shared" si="1"/>
        <v>21684.116188</v>
      </c>
      <c r="I26" s="183">
        <f t="shared" si="1"/>
        <v>5.5E-2</v>
      </c>
      <c r="J26" s="183">
        <f t="shared" si="1"/>
        <v>0.54111100000000001</v>
      </c>
      <c r="K26" s="183">
        <v>1370.61</v>
      </c>
    </row>
    <row r="27" spans="1:11" ht="18" customHeight="1" x14ac:dyDescent="0.15">
      <c r="A27" s="69"/>
      <c r="B27" s="81" t="s">
        <v>20</v>
      </c>
      <c r="C27" s="181" t="s">
        <v>50</v>
      </c>
      <c r="D27" s="182">
        <v>12</v>
      </c>
      <c r="E27" s="182">
        <v>0</v>
      </c>
      <c r="F27" s="182">
        <v>0</v>
      </c>
      <c r="G27" s="183">
        <f t="shared" si="1"/>
        <v>17158.328452999998</v>
      </c>
      <c r="H27" s="183">
        <f t="shared" si="1"/>
        <v>17157.748728999999</v>
      </c>
      <c r="I27" s="183">
        <f t="shared" si="1"/>
        <v>6.0499999999999998E-2</v>
      </c>
      <c r="J27" s="183">
        <f t="shared" si="1"/>
        <v>0.51922400000000002</v>
      </c>
      <c r="K27" s="183">
        <v>337.59</v>
      </c>
    </row>
    <row r="28" spans="1:11" ht="18" customHeight="1" x14ac:dyDescent="0.15">
      <c r="A28" s="69"/>
      <c r="B28" s="81" t="s">
        <v>41</v>
      </c>
      <c r="C28" s="181" t="s">
        <v>777</v>
      </c>
      <c r="D28" s="182">
        <v>14</v>
      </c>
      <c r="E28" s="182">
        <v>3</v>
      </c>
      <c r="F28" s="182">
        <v>0</v>
      </c>
      <c r="G28" s="183">
        <f>SUMIF(G20,"&gt;0")</f>
        <v>4615.8781450000006</v>
      </c>
      <c r="H28" s="183">
        <f>SUMIF(H20,"&gt;0")</f>
        <v>4615.6160280000004</v>
      </c>
      <c r="I28" s="183">
        <f>SUMIF(I20,"&gt;0")</f>
        <v>0.106</v>
      </c>
      <c r="J28" s="183">
        <f>SUMIF(J20,"&gt;0")</f>
        <v>0.15611700000000001</v>
      </c>
      <c r="K28" s="183">
        <v>1828.19</v>
      </c>
    </row>
    <row r="29" spans="1:11" ht="18" customHeight="1" x14ac:dyDescent="0.15">
      <c r="A29" s="69"/>
      <c r="B29" s="81" t="s">
        <v>37</v>
      </c>
      <c r="C29" s="181" t="s">
        <v>776</v>
      </c>
      <c r="D29" s="182">
        <v>6</v>
      </c>
      <c r="E29" s="182">
        <v>1</v>
      </c>
      <c r="F29" s="182">
        <v>0</v>
      </c>
      <c r="G29" s="183">
        <f>SUMIF(G18,"&gt;0")+SUMIF(G21,"&gt;0")</f>
        <v>1037.2579960000003</v>
      </c>
      <c r="H29" s="183">
        <f>SUMIF(H18,"&gt;0")+SUMIF(H21,"&gt;0")</f>
        <v>1036.0632910000002</v>
      </c>
      <c r="I29" s="183">
        <f>SUMIF(I18,"&gt;0")+SUMIF(I21,"&gt;0")</f>
        <v>0</v>
      </c>
      <c r="J29" s="183">
        <f>SUMIF(J18,"&gt;0")+SUMIF(J21,"&gt;0")</f>
        <v>1.1947049999999999</v>
      </c>
      <c r="K29" s="183">
        <v>186.86</v>
      </c>
    </row>
    <row r="30" spans="1:11" ht="18" customHeight="1" x14ac:dyDescent="0.15">
      <c r="A30" s="69"/>
      <c r="B30" s="81" t="s">
        <v>22</v>
      </c>
      <c r="C30" s="181" t="s">
        <v>51</v>
      </c>
      <c r="D30" s="182">
        <v>30</v>
      </c>
      <c r="E30" s="182">
        <v>6</v>
      </c>
      <c r="F30" s="182">
        <v>0</v>
      </c>
      <c r="G30" s="183">
        <f>SUMIF(G11,"&gt;0")</f>
        <v>24301.596252999996</v>
      </c>
      <c r="H30" s="183">
        <f>SUMIF(H11,"&gt;0")</f>
        <v>24300.210363999999</v>
      </c>
      <c r="I30" s="183">
        <f>SUMIF(I11,"&gt;0")</f>
        <v>0.1363</v>
      </c>
      <c r="J30" s="183">
        <f>SUMIF(J11,"&gt;0")</f>
        <v>1.2495890000000001</v>
      </c>
      <c r="K30" s="183">
        <v>4784.84</v>
      </c>
    </row>
    <row r="31" spans="1:11" ht="18" customHeight="1" x14ac:dyDescent="0.15">
      <c r="A31" s="69"/>
      <c r="B31" s="81" t="s">
        <v>44</v>
      </c>
      <c r="C31" s="181" t="s">
        <v>775</v>
      </c>
      <c r="D31" s="182">
        <v>15</v>
      </c>
      <c r="E31" s="182">
        <v>1</v>
      </c>
      <c r="F31" s="182">
        <v>1</v>
      </c>
      <c r="G31" s="183">
        <f>SUMIF(G22,"&gt;0")</f>
        <v>11720.854417</v>
      </c>
      <c r="H31" s="183">
        <f>SUMIF(H22,"&gt;0")</f>
        <v>11720.624707000001</v>
      </c>
      <c r="I31" s="183">
        <f>SUMIF(I22,"&gt;0")</f>
        <v>0</v>
      </c>
      <c r="J31" s="183">
        <f>SUMIF(J22,"&gt;0")</f>
        <v>0.22971</v>
      </c>
      <c r="K31" s="183">
        <v>131</v>
      </c>
    </row>
    <row r="32" spans="1:11" ht="18" customHeight="1" x14ac:dyDescent="0.15">
      <c r="A32" s="69"/>
      <c r="B32" s="81" t="s">
        <v>24</v>
      </c>
      <c r="C32" s="181" t="s">
        <v>774</v>
      </c>
      <c r="D32" s="182">
        <v>17</v>
      </c>
      <c r="E32" s="182">
        <v>3</v>
      </c>
      <c r="F32" s="182">
        <v>0</v>
      </c>
      <c r="G32" s="183">
        <f t="shared" ref="G32:J35" si="2">SUMIF(G12,"&gt;0")</f>
        <v>16097.495128</v>
      </c>
      <c r="H32" s="183">
        <f t="shared" si="2"/>
        <v>16096.581013999999</v>
      </c>
      <c r="I32" s="183">
        <f t="shared" si="2"/>
        <v>0.11210000000000001</v>
      </c>
      <c r="J32" s="183">
        <f t="shared" si="2"/>
        <v>0.802014</v>
      </c>
      <c r="K32" s="183">
        <v>988.1099999999999</v>
      </c>
    </row>
    <row r="33" spans="1:11" ht="18" customHeight="1" x14ac:dyDescent="0.15">
      <c r="A33" s="69"/>
      <c r="B33" s="81" t="s">
        <v>25</v>
      </c>
      <c r="C33" s="181" t="s">
        <v>52</v>
      </c>
      <c r="D33" s="182">
        <v>15</v>
      </c>
      <c r="E33" s="182">
        <v>0</v>
      </c>
      <c r="F33" s="182">
        <v>0</v>
      </c>
      <c r="G33" s="183">
        <f t="shared" si="2"/>
        <v>29946.805608999999</v>
      </c>
      <c r="H33" s="183">
        <f t="shared" si="2"/>
        <v>29946.344684</v>
      </c>
      <c r="I33" s="183">
        <f t="shared" si="2"/>
        <v>0</v>
      </c>
      <c r="J33" s="183">
        <f t="shared" si="2"/>
        <v>0.46092499999999997</v>
      </c>
      <c r="K33" s="183">
        <v>1243.6999999999998</v>
      </c>
    </row>
    <row r="34" spans="1:11" ht="18" customHeight="1" x14ac:dyDescent="0.15">
      <c r="A34" s="69"/>
      <c r="B34" s="81" t="s">
        <v>27</v>
      </c>
      <c r="C34" s="181" t="s">
        <v>53</v>
      </c>
      <c r="D34" s="182">
        <v>17</v>
      </c>
      <c r="E34" s="182">
        <v>2</v>
      </c>
      <c r="F34" s="182">
        <v>0</v>
      </c>
      <c r="G34" s="183">
        <f t="shared" si="2"/>
        <v>29004.148958999998</v>
      </c>
      <c r="H34" s="183">
        <f t="shared" si="2"/>
        <v>29003.343250999998</v>
      </c>
      <c r="I34" s="183">
        <f t="shared" si="2"/>
        <v>0</v>
      </c>
      <c r="J34" s="183">
        <f t="shared" si="2"/>
        <v>0.80570799999999998</v>
      </c>
      <c r="K34" s="183">
        <v>3842.2700000000004</v>
      </c>
    </row>
    <row r="35" spans="1:11" ht="18" customHeight="1" x14ac:dyDescent="0.15">
      <c r="A35" s="69"/>
      <c r="B35" s="81" t="s">
        <v>29</v>
      </c>
      <c r="C35" s="181" t="s">
        <v>54</v>
      </c>
      <c r="D35" s="182">
        <v>23</v>
      </c>
      <c r="E35" s="182">
        <v>0</v>
      </c>
      <c r="F35" s="182">
        <v>1</v>
      </c>
      <c r="G35" s="183">
        <f t="shared" si="2"/>
        <v>32210.877561000001</v>
      </c>
      <c r="H35" s="183">
        <f t="shared" si="2"/>
        <v>32210.238463000002</v>
      </c>
      <c r="I35" s="183">
        <f t="shared" si="2"/>
        <v>0</v>
      </c>
      <c r="J35" s="183">
        <f t="shared" si="2"/>
        <v>0.63909800000000005</v>
      </c>
      <c r="K35" s="183">
        <v>3701.0899999999997</v>
      </c>
    </row>
    <row r="36" spans="1:11" ht="18" customHeight="1" x14ac:dyDescent="0.15">
      <c r="A36" s="69"/>
      <c r="B36" s="81" t="s">
        <v>32</v>
      </c>
      <c r="C36" s="181" t="s">
        <v>55</v>
      </c>
      <c r="D36" s="182">
        <v>19</v>
      </c>
      <c r="E36" s="182">
        <v>1</v>
      </c>
      <c r="F36" s="182">
        <v>0</v>
      </c>
      <c r="G36" s="183">
        <f>SUMIF(G16:G17,"&gt;0")</f>
        <v>44748.515473000007</v>
      </c>
      <c r="H36" s="183">
        <f>SUMIF(H16:H17,"&gt;0")</f>
        <v>44747.399422000002</v>
      </c>
      <c r="I36" s="183">
        <f>SUMIF(I16:I17,"&gt;0")</f>
        <v>0</v>
      </c>
      <c r="J36" s="183">
        <f>SUMIF(J16:J17,"&gt;0")</f>
        <v>1.1160510000000001</v>
      </c>
      <c r="K36" s="183">
        <v>2770.0599999999995</v>
      </c>
    </row>
    <row r="37" spans="1:11" ht="18" customHeight="1" x14ac:dyDescent="0.15">
      <c r="A37" s="89"/>
      <c r="B37" s="90" t="s">
        <v>46</v>
      </c>
      <c r="C37" s="184" t="s">
        <v>56</v>
      </c>
      <c r="D37" s="185">
        <v>11</v>
      </c>
      <c r="E37" s="185">
        <v>4</v>
      </c>
      <c r="F37" s="185">
        <v>0</v>
      </c>
      <c r="G37" s="186">
        <f>SUMIF(G23,"&gt;0")</f>
        <v>8021.6558849999992</v>
      </c>
      <c r="H37" s="186">
        <f>SUMIF(H23,"&gt;0")</f>
        <v>8021.4442069999996</v>
      </c>
      <c r="I37" s="186">
        <f>SUMIF(I23,"&gt;0")</f>
        <v>0</v>
      </c>
      <c r="J37" s="186">
        <f>SUMIF(J23,"&gt;0")</f>
        <v>0.21167800000000001</v>
      </c>
      <c r="K37" s="186">
        <v>3796</v>
      </c>
    </row>
    <row r="38" spans="1:11" s="1" customFormat="1" ht="13.5" customHeight="1" x14ac:dyDescent="0.15">
      <c r="A38" s="6" t="s">
        <v>57</v>
      </c>
    </row>
    <row r="39" spans="1:11" s="1" customFormat="1" ht="13.5" customHeight="1" x14ac:dyDescent="0.15">
      <c r="A39" s="6" t="s">
        <v>58</v>
      </c>
    </row>
    <row r="40" spans="1:11" s="1" customFormat="1" ht="13.5" customHeight="1" x14ac:dyDescent="0.15">
      <c r="A40" s="6" t="s">
        <v>59</v>
      </c>
      <c r="B40"/>
    </row>
    <row r="41" spans="1:11" s="1" customFormat="1" ht="13.5" customHeight="1" x14ac:dyDescent="0.15">
      <c r="A41" s="6" t="s">
        <v>60</v>
      </c>
      <c r="B41"/>
    </row>
  </sheetData>
  <sheetProtection autoFilter="0"/>
  <mergeCells count="7">
    <mergeCell ref="A6:B6"/>
    <mergeCell ref="A3:B5"/>
    <mergeCell ref="C3:F3"/>
    <mergeCell ref="G3:K3"/>
    <mergeCell ref="C4:F4"/>
    <mergeCell ref="G4:J4"/>
    <mergeCell ref="K4:K5"/>
  </mergeCells>
  <phoneticPr fontId="4"/>
  <dataValidations count="1">
    <dataValidation type="decimal" operator="greaterThanOrEqual" allowBlank="1" showInputMessage="1" showErrorMessage="1" sqref="H20:K41 D7:F41 H7:K18" xr:uid="{A528E937-6D48-42B5-A9BB-3CC4C2B64C2E}">
      <formula1>0</formula1>
    </dataValidation>
  </dataValidations>
  <pageMargins left="0.39370078740157483" right="0.39370078740157483" top="0.78740157480314965" bottom="0.39370078740157483" header="0" footer="0"/>
  <pageSetup paperSize="9" scale="61" fitToHeight="0" pageOrder="overThenDown" orientation="portrait" r:id="rId1"/>
  <headerFooter alignWithMargins="0"/>
  <rowBreaks count="1" manualBreakCount="1">
    <brk id="18"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1D10C-D79A-4CE1-A37C-76BDD06DB456}">
  <sheetPr codeName="Sheet6">
    <pageSetUpPr fitToPage="1"/>
  </sheetPr>
  <dimension ref="A1:L39"/>
  <sheetViews>
    <sheetView view="pageBreakPreview" topLeftCell="A29" zoomScaleNormal="100" zoomScaleSheetLayoutView="100" workbookViewId="0">
      <selection activeCell="D22" sqref="D22"/>
    </sheetView>
  </sheetViews>
  <sheetFormatPr defaultColWidth="9" defaultRowHeight="13.5" x14ac:dyDescent="0.15"/>
  <cols>
    <col min="1" max="1" width="15.5" style="7" customWidth="1"/>
    <col min="2" max="2" width="6.5" style="7" customWidth="1"/>
    <col min="3" max="3" width="12.875" style="7" customWidth="1"/>
    <col min="4" max="4" width="12.875" style="7" bestFit="1" customWidth="1"/>
    <col min="5" max="5" width="9.125" style="7" bestFit="1" customWidth="1"/>
    <col min="6" max="7" width="12.875" style="7" bestFit="1" customWidth="1"/>
    <col min="8" max="8" width="9.125" style="7" bestFit="1" customWidth="1"/>
    <col min="9" max="10" width="8.5" style="7" customWidth="1"/>
    <col min="11" max="11" width="9" style="7"/>
    <col min="12" max="12" width="9.125" style="7" bestFit="1" customWidth="1"/>
    <col min="13" max="16384" width="9" style="7"/>
  </cols>
  <sheetData>
    <row r="1" spans="1:12" x14ac:dyDescent="0.15">
      <c r="A1" t="s">
        <v>61</v>
      </c>
      <c r="B1"/>
      <c r="C1"/>
      <c r="D1"/>
      <c r="E1"/>
      <c r="F1"/>
      <c r="G1"/>
      <c r="H1"/>
      <c r="I1"/>
      <c r="J1"/>
      <c r="K1"/>
      <c r="L1"/>
    </row>
    <row r="2" spans="1:12" x14ac:dyDescent="0.15">
      <c r="A2"/>
      <c r="B2"/>
      <c r="C2"/>
      <c r="D2"/>
      <c r="E2"/>
      <c r="F2"/>
      <c r="G2"/>
      <c r="H2"/>
      <c r="I2"/>
      <c r="J2"/>
      <c r="K2"/>
      <c r="L2" s="9" t="s">
        <v>62</v>
      </c>
    </row>
    <row r="3" spans="1:12" ht="15" customHeight="1" x14ac:dyDescent="0.15">
      <c r="A3" s="699" t="s">
        <v>2</v>
      </c>
      <c r="B3" s="700"/>
      <c r="C3" s="705" t="s">
        <v>63</v>
      </c>
      <c r="D3" s="706"/>
      <c r="E3" s="707"/>
      <c r="F3" s="705" t="s">
        <v>64</v>
      </c>
      <c r="G3" s="706"/>
      <c r="H3" s="707"/>
      <c r="I3" s="705" t="s">
        <v>65</v>
      </c>
      <c r="J3" s="706"/>
      <c r="K3" s="707"/>
      <c r="L3" s="695" t="s">
        <v>66</v>
      </c>
    </row>
    <row r="4" spans="1:12" ht="15" customHeight="1" x14ac:dyDescent="0.15">
      <c r="A4" s="701"/>
      <c r="B4" s="702"/>
      <c r="C4" s="708"/>
      <c r="D4" s="709"/>
      <c r="E4" s="710"/>
      <c r="F4" s="708"/>
      <c r="G4" s="709"/>
      <c r="H4" s="710"/>
      <c r="I4" s="708"/>
      <c r="J4" s="709"/>
      <c r="K4" s="710"/>
      <c r="L4" s="696"/>
    </row>
    <row r="5" spans="1:12" ht="15" customHeight="1" x14ac:dyDescent="0.15">
      <c r="A5" s="703"/>
      <c r="B5" s="704"/>
      <c r="C5" s="75" t="s">
        <v>11</v>
      </c>
      <c r="D5" s="75" t="s">
        <v>67</v>
      </c>
      <c r="E5" s="75" t="s">
        <v>68</v>
      </c>
      <c r="F5" s="75" t="s">
        <v>11</v>
      </c>
      <c r="G5" s="75" t="s">
        <v>67</v>
      </c>
      <c r="H5" s="75" t="s">
        <v>68</v>
      </c>
      <c r="I5" s="75" t="s">
        <v>11</v>
      </c>
      <c r="J5" s="75" t="s">
        <v>67</v>
      </c>
      <c r="K5" s="75" t="s">
        <v>68</v>
      </c>
      <c r="L5" s="75" t="s">
        <v>67</v>
      </c>
    </row>
    <row r="6" spans="1:12" ht="20.100000000000001" customHeight="1" thickBot="1" x14ac:dyDescent="0.2">
      <c r="A6" s="697">
        <v>45748</v>
      </c>
      <c r="B6" s="698">
        <v>43556</v>
      </c>
      <c r="C6" s="76">
        <f t="shared" ref="C6:L6" si="0">SUMIF(C7:C19,"&gt;0")+SUMIF(C22:C23,"&gt;0")</f>
        <v>310977.06424699997</v>
      </c>
      <c r="D6" s="76">
        <f t="shared" si="0"/>
        <v>310718.34999700001</v>
      </c>
      <c r="E6" s="76">
        <f t="shared" si="0"/>
        <v>258.71424999999999</v>
      </c>
      <c r="F6" s="76">
        <f t="shared" si="0"/>
        <v>310890.59860999999</v>
      </c>
      <c r="G6" s="76">
        <f t="shared" si="0"/>
        <v>310660.83798500005</v>
      </c>
      <c r="H6" s="76">
        <f t="shared" si="0"/>
        <v>229.76062499999998</v>
      </c>
      <c r="I6" s="76">
        <f t="shared" si="0"/>
        <v>28.953625000000002</v>
      </c>
      <c r="J6" s="76">
        <f t="shared" si="0"/>
        <v>0</v>
      </c>
      <c r="K6" s="76">
        <f t="shared" si="0"/>
        <v>28.953625000000002</v>
      </c>
      <c r="L6" s="76">
        <f t="shared" si="0"/>
        <v>57.512011999999999</v>
      </c>
    </row>
    <row r="7" spans="1:12" ht="18" customHeight="1" thickTop="1" x14ac:dyDescent="0.15">
      <c r="A7" s="77" t="s">
        <v>16</v>
      </c>
      <c r="B7" s="78" t="s">
        <v>16</v>
      </c>
      <c r="C7" s="88">
        <f t="shared" ref="C7:C18" si="1">SUMIF(D7:E7,"&gt;0")</f>
        <v>33900.538026000002</v>
      </c>
      <c r="D7" s="88">
        <f t="shared" ref="D7:D18" si="2">IF(G7&gt;0,G7,0)+IF(J7&gt;0,J7,0)+IF(L7&gt;0,L7,0)</f>
        <v>33900.538026000002</v>
      </c>
      <c r="E7" s="88">
        <f t="shared" ref="E7:E18" si="3">IF(H7&gt;0,H7,0)+IF(K7&gt;0,K7,0)</f>
        <v>0</v>
      </c>
      <c r="F7" s="88">
        <f t="shared" ref="F7:F18" si="4">SUMIF(G7:H7,"&gt;0")</f>
        <v>33900.412112999998</v>
      </c>
      <c r="G7" s="187">
        <v>33900.412112999998</v>
      </c>
      <c r="H7" s="187">
        <v>0</v>
      </c>
      <c r="I7" s="88">
        <f t="shared" ref="I7:I18" si="5">SUMIF(J7:K7,"&gt;0")</f>
        <v>0</v>
      </c>
      <c r="J7" s="187">
        <v>0</v>
      </c>
      <c r="K7" s="187">
        <v>0</v>
      </c>
      <c r="L7" s="187">
        <v>0.125913</v>
      </c>
    </row>
    <row r="8" spans="1:12" ht="18" customHeight="1" x14ac:dyDescent="0.15">
      <c r="A8" s="80" t="s">
        <v>17</v>
      </c>
      <c r="B8" s="81" t="s">
        <v>17</v>
      </c>
      <c r="C8" s="88">
        <f t="shared" si="1"/>
        <v>36536.795872999995</v>
      </c>
      <c r="D8" s="88">
        <f t="shared" si="2"/>
        <v>36536.187468999997</v>
      </c>
      <c r="E8" s="88">
        <f t="shared" si="3"/>
        <v>0.60840399999999994</v>
      </c>
      <c r="F8" s="88">
        <f t="shared" si="4"/>
        <v>36532.391687999996</v>
      </c>
      <c r="G8" s="187">
        <v>36531.783283999997</v>
      </c>
      <c r="H8" s="187">
        <v>0.60840399999999994</v>
      </c>
      <c r="I8" s="88">
        <f t="shared" si="5"/>
        <v>0</v>
      </c>
      <c r="J8" s="187">
        <v>0</v>
      </c>
      <c r="K8" s="187">
        <v>0</v>
      </c>
      <c r="L8" s="187">
        <v>4.404185</v>
      </c>
    </row>
    <row r="9" spans="1:12" ht="18" customHeight="1" x14ac:dyDescent="0.15">
      <c r="A9" s="80" t="s">
        <v>19</v>
      </c>
      <c r="B9" s="81" t="s">
        <v>19</v>
      </c>
      <c r="C9" s="88">
        <f t="shared" si="1"/>
        <v>21684.116187999996</v>
      </c>
      <c r="D9" s="88">
        <f t="shared" si="2"/>
        <v>21676.264177999998</v>
      </c>
      <c r="E9" s="88">
        <f t="shared" si="3"/>
        <v>7.8520099999999999</v>
      </c>
      <c r="F9" s="88">
        <f t="shared" si="4"/>
        <v>21678.363258999998</v>
      </c>
      <c r="G9" s="187">
        <v>21670.511248999999</v>
      </c>
      <c r="H9" s="187">
        <v>7.8520099999999999</v>
      </c>
      <c r="I9" s="88">
        <f t="shared" si="5"/>
        <v>0</v>
      </c>
      <c r="J9" s="187">
        <v>0</v>
      </c>
      <c r="K9" s="187">
        <v>0</v>
      </c>
      <c r="L9" s="187">
        <v>5.752929</v>
      </c>
    </row>
    <row r="10" spans="1:12" ht="18" customHeight="1" x14ac:dyDescent="0.15">
      <c r="A10" s="80" t="s">
        <v>20</v>
      </c>
      <c r="B10" s="81" t="s">
        <v>20</v>
      </c>
      <c r="C10" s="88">
        <f t="shared" si="1"/>
        <v>17157.748728999999</v>
      </c>
      <c r="D10" s="88">
        <f t="shared" si="2"/>
        <v>17155.23216</v>
      </c>
      <c r="E10" s="88">
        <f t="shared" si="3"/>
        <v>2.5165690000000001</v>
      </c>
      <c r="F10" s="88">
        <f t="shared" si="4"/>
        <v>17157.537127</v>
      </c>
      <c r="G10" s="187">
        <v>17155.020558</v>
      </c>
      <c r="H10" s="187">
        <v>2.5165690000000001</v>
      </c>
      <c r="I10" s="88">
        <f t="shared" si="5"/>
        <v>0</v>
      </c>
      <c r="J10" s="187">
        <v>0</v>
      </c>
      <c r="K10" s="187">
        <v>0</v>
      </c>
      <c r="L10" s="187">
        <v>0.21160199999999998</v>
      </c>
    </row>
    <row r="11" spans="1:12" ht="18" customHeight="1" x14ac:dyDescent="0.15">
      <c r="A11" s="101" t="s">
        <v>22</v>
      </c>
      <c r="B11" s="101" t="s">
        <v>22</v>
      </c>
      <c r="C11" s="188">
        <f t="shared" si="1"/>
        <v>24300.210363999999</v>
      </c>
      <c r="D11" s="188">
        <f t="shared" si="2"/>
        <v>24108.555273999998</v>
      </c>
      <c r="E11" s="188">
        <f t="shared" si="3"/>
        <v>191.65508999999997</v>
      </c>
      <c r="F11" s="188">
        <f t="shared" si="4"/>
        <v>24298.303468999999</v>
      </c>
      <c r="G11" s="179">
        <v>24106.67109</v>
      </c>
      <c r="H11" s="179">
        <v>191.63237899999999</v>
      </c>
      <c r="I11" s="188">
        <f t="shared" si="5"/>
        <v>2.2710999999999999E-2</v>
      </c>
      <c r="J11" s="179">
        <v>0</v>
      </c>
      <c r="K11" s="179">
        <v>2.2710999999999999E-2</v>
      </c>
      <c r="L11" s="179">
        <v>1.8841840000000001</v>
      </c>
    </row>
    <row r="12" spans="1:12" ht="18" customHeight="1" x14ac:dyDescent="0.15">
      <c r="A12" s="80" t="s">
        <v>24</v>
      </c>
      <c r="B12" s="81" t="s">
        <v>24</v>
      </c>
      <c r="C12" s="82">
        <f t="shared" si="1"/>
        <v>16096.581013999999</v>
      </c>
      <c r="D12" s="82">
        <f t="shared" si="2"/>
        <v>16096.345525999999</v>
      </c>
      <c r="E12" s="82">
        <f t="shared" si="3"/>
        <v>0.235488</v>
      </c>
      <c r="F12" s="82">
        <f t="shared" si="4"/>
        <v>16081.485364</v>
      </c>
      <c r="G12" s="182">
        <v>16081.249876</v>
      </c>
      <c r="H12" s="182">
        <v>0.235488</v>
      </c>
      <c r="I12" s="82">
        <f t="shared" si="5"/>
        <v>0</v>
      </c>
      <c r="J12" s="182">
        <v>0</v>
      </c>
      <c r="K12" s="182">
        <v>0</v>
      </c>
      <c r="L12" s="182">
        <v>15.095650000000001</v>
      </c>
    </row>
    <row r="13" spans="1:12" ht="18" customHeight="1" x14ac:dyDescent="0.15">
      <c r="A13" s="80" t="s">
        <v>25</v>
      </c>
      <c r="B13" s="81" t="s">
        <v>25</v>
      </c>
      <c r="C13" s="88">
        <f t="shared" si="1"/>
        <v>29946.344684</v>
      </c>
      <c r="D13" s="88">
        <f t="shared" si="2"/>
        <v>29930.804677</v>
      </c>
      <c r="E13" s="88">
        <f t="shared" si="3"/>
        <v>15.540006999999999</v>
      </c>
      <c r="F13" s="88">
        <f t="shared" si="4"/>
        <v>29929.886450999998</v>
      </c>
      <c r="G13" s="187">
        <v>29922.76527</v>
      </c>
      <c r="H13" s="187">
        <v>7.121181</v>
      </c>
      <c r="I13" s="88">
        <f t="shared" si="5"/>
        <v>8.4188259999999993</v>
      </c>
      <c r="J13" s="187">
        <v>0</v>
      </c>
      <c r="K13" s="187">
        <v>8.4188259999999993</v>
      </c>
      <c r="L13" s="187">
        <v>8.0394069999999989</v>
      </c>
    </row>
    <row r="14" spans="1:12" ht="18" customHeight="1" x14ac:dyDescent="0.15">
      <c r="A14" s="80" t="s">
        <v>27</v>
      </c>
      <c r="B14" s="81" t="s">
        <v>27</v>
      </c>
      <c r="C14" s="88">
        <f t="shared" si="1"/>
        <v>29003.343251000006</v>
      </c>
      <c r="D14" s="88">
        <f t="shared" si="2"/>
        <v>29003.134140000006</v>
      </c>
      <c r="E14" s="88">
        <f t="shared" si="3"/>
        <v>0.20911099999999999</v>
      </c>
      <c r="F14" s="88">
        <f t="shared" si="4"/>
        <v>28998.227919000004</v>
      </c>
      <c r="G14" s="187">
        <v>28998.227919000004</v>
      </c>
      <c r="H14" s="187">
        <v>0</v>
      </c>
      <c r="I14" s="88">
        <f t="shared" si="5"/>
        <v>0.20911099999999999</v>
      </c>
      <c r="J14" s="187">
        <v>0</v>
      </c>
      <c r="K14" s="187">
        <v>0.20911099999999999</v>
      </c>
      <c r="L14" s="187">
        <v>4.9062209999999995</v>
      </c>
    </row>
    <row r="15" spans="1:12" ht="18" customHeight="1" x14ac:dyDescent="0.15">
      <c r="A15" s="80" t="s">
        <v>29</v>
      </c>
      <c r="B15" s="81" t="s">
        <v>29</v>
      </c>
      <c r="C15" s="88">
        <f t="shared" si="1"/>
        <v>32210.238462999998</v>
      </c>
      <c r="D15" s="88">
        <f t="shared" si="2"/>
        <v>32189.811332999998</v>
      </c>
      <c r="E15" s="88">
        <f t="shared" si="3"/>
        <v>20.427130000000002</v>
      </c>
      <c r="F15" s="88">
        <f t="shared" si="4"/>
        <v>32186.093523</v>
      </c>
      <c r="G15" s="187">
        <v>32185.577993999999</v>
      </c>
      <c r="H15" s="187">
        <v>0.51552900000000002</v>
      </c>
      <c r="I15" s="88">
        <f t="shared" si="5"/>
        <v>19.911601000000001</v>
      </c>
      <c r="J15" s="187">
        <v>0</v>
      </c>
      <c r="K15" s="187">
        <v>19.911601000000001</v>
      </c>
      <c r="L15" s="187">
        <v>4.233339</v>
      </c>
    </row>
    <row r="16" spans="1:12" ht="18" customHeight="1" x14ac:dyDescent="0.15">
      <c r="A16" s="80" t="s">
        <v>31</v>
      </c>
      <c r="B16" s="81" t="s">
        <v>32</v>
      </c>
      <c r="C16" s="88">
        <f t="shared" si="1"/>
        <v>16094.334429999999</v>
      </c>
      <c r="D16" s="88">
        <f t="shared" si="2"/>
        <v>16094.132115999999</v>
      </c>
      <c r="E16" s="88">
        <f t="shared" si="3"/>
        <v>0.20231400000000002</v>
      </c>
      <c r="F16" s="88">
        <f t="shared" si="4"/>
        <v>16091.251788</v>
      </c>
      <c r="G16" s="187">
        <v>16091.049473999999</v>
      </c>
      <c r="H16" s="187">
        <v>0.20231400000000002</v>
      </c>
      <c r="I16" s="88">
        <f t="shared" si="5"/>
        <v>0</v>
      </c>
      <c r="J16" s="187">
        <v>0</v>
      </c>
      <c r="K16" s="187">
        <v>0</v>
      </c>
      <c r="L16" s="187">
        <v>3.0826419999999999</v>
      </c>
    </row>
    <row r="17" spans="1:12" ht="18" customHeight="1" x14ac:dyDescent="0.15">
      <c r="A17" s="80" t="s">
        <v>32</v>
      </c>
      <c r="B17" s="81" t="s">
        <v>34</v>
      </c>
      <c r="C17" s="88">
        <f t="shared" si="1"/>
        <v>28653.064991999996</v>
      </c>
      <c r="D17" s="88">
        <f t="shared" si="2"/>
        <v>28647.206222999997</v>
      </c>
      <c r="E17" s="88">
        <f t="shared" si="3"/>
        <v>5.8587690000000006</v>
      </c>
      <c r="F17" s="88">
        <f t="shared" si="4"/>
        <v>28646.245567999998</v>
      </c>
      <c r="G17" s="187">
        <v>28640.755015999999</v>
      </c>
      <c r="H17" s="187">
        <v>5.4905520000000001</v>
      </c>
      <c r="I17" s="88">
        <f t="shared" si="5"/>
        <v>0.36821700000000002</v>
      </c>
      <c r="J17" s="187">
        <v>0</v>
      </c>
      <c r="K17" s="187">
        <v>0.36821700000000002</v>
      </c>
      <c r="L17" s="187">
        <v>6.4512070000000001</v>
      </c>
    </row>
    <row r="18" spans="1:12" ht="18" customHeight="1" x14ac:dyDescent="0.15">
      <c r="A18" s="80" t="s">
        <v>36</v>
      </c>
      <c r="B18" s="81" t="s">
        <v>37</v>
      </c>
      <c r="C18" s="88">
        <f t="shared" si="1"/>
        <v>0</v>
      </c>
      <c r="D18" s="88">
        <f t="shared" si="2"/>
        <v>0</v>
      </c>
      <c r="E18" s="88">
        <f t="shared" si="3"/>
        <v>0</v>
      </c>
      <c r="F18" s="88">
        <f t="shared" si="4"/>
        <v>0</v>
      </c>
      <c r="G18" s="187">
        <v>0</v>
      </c>
      <c r="H18" s="187">
        <v>0</v>
      </c>
      <c r="I18" s="88">
        <f t="shared" si="5"/>
        <v>0</v>
      </c>
      <c r="J18" s="187">
        <v>0</v>
      </c>
      <c r="K18" s="187">
        <v>0</v>
      </c>
      <c r="L18" s="187">
        <v>0</v>
      </c>
    </row>
    <row r="19" spans="1:12" ht="18" customHeight="1" x14ac:dyDescent="0.15">
      <c r="A19" s="101" t="s">
        <v>39</v>
      </c>
      <c r="B19" s="156" t="s">
        <v>8</v>
      </c>
      <c r="C19" s="112">
        <f t="shared" ref="C19:L19" si="6">SUMIF(C20:C21,"&gt;0")</f>
        <v>5651.6793190000008</v>
      </c>
      <c r="D19" s="112">
        <f t="shared" si="6"/>
        <v>5641.6263120000003</v>
      </c>
      <c r="E19" s="112">
        <f t="shared" si="6"/>
        <v>10.053006999999999</v>
      </c>
      <c r="F19" s="112">
        <f t="shared" si="6"/>
        <v>5651.477648</v>
      </c>
      <c r="G19" s="112">
        <f t="shared" si="6"/>
        <v>5641.4477999999999</v>
      </c>
      <c r="H19" s="112">
        <f t="shared" si="6"/>
        <v>10.029847999999999</v>
      </c>
      <c r="I19" s="112">
        <f t="shared" si="6"/>
        <v>2.3158999999999999E-2</v>
      </c>
      <c r="J19" s="112">
        <f t="shared" si="6"/>
        <v>0</v>
      </c>
      <c r="K19" s="112">
        <f t="shared" si="6"/>
        <v>2.3158999999999999E-2</v>
      </c>
      <c r="L19" s="112">
        <f t="shared" si="6"/>
        <v>0.178512</v>
      </c>
    </row>
    <row r="20" spans="1:12" ht="18" customHeight="1" x14ac:dyDescent="0.15">
      <c r="A20" s="69" t="s">
        <v>40</v>
      </c>
      <c r="B20" s="160" t="s">
        <v>41</v>
      </c>
      <c r="C20" s="83">
        <f>SUMIF(D20:E20,"&gt;0")</f>
        <v>4615.6160280000004</v>
      </c>
      <c r="D20" s="83">
        <f>IF(G20&gt;0,G20,0)+IF(J20&gt;0,J20,0)+IF(L20&gt;0,L20,0)</f>
        <v>4605.5630209999999</v>
      </c>
      <c r="E20" s="83">
        <f>IF(H20&gt;0,H20,0)+IF(K20&gt;0,K20,0)</f>
        <v>10.053006999999999</v>
      </c>
      <c r="F20" s="83">
        <f>SUMIF(G20:H20,"&gt;0")</f>
        <v>4615.4388200000003</v>
      </c>
      <c r="G20" s="162">
        <v>4605.4089720000002</v>
      </c>
      <c r="H20" s="162">
        <v>10.029847999999999</v>
      </c>
      <c r="I20" s="83">
        <f>SUMIF(J20:K20,"&gt;0")</f>
        <v>2.3158999999999999E-2</v>
      </c>
      <c r="J20" s="162">
        <v>0</v>
      </c>
      <c r="K20" s="162">
        <v>2.3158999999999999E-2</v>
      </c>
      <c r="L20" s="162">
        <v>0.15404899999999999</v>
      </c>
    </row>
    <row r="21" spans="1:12" ht="18" customHeight="1" x14ac:dyDescent="0.15">
      <c r="A21" s="103" t="s">
        <v>40</v>
      </c>
      <c r="B21" s="165" t="s">
        <v>37</v>
      </c>
      <c r="C21" s="84">
        <f>SUMIF(D21:E21,"&gt;0")</f>
        <v>1036.0632909999999</v>
      </c>
      <c r="D21" s="84">
        <f>IF(G21&gt;0,G21,0)+IF(J21&gt;0,J21,0)+IF(L21&gt;0,L21,0)</f>
        <v>1036.0632909999999</v>
      </c>
      <c r="E21" s="84">
        <f>IF(H21&gt;0,H21,0)+IF(K21&gt;0,K21,0)</f>
        <v>0</v>
      </c>
      <c r="F21" s="84">
        <f>SUMIF(G21:H21,"&gt;0")</f>
        <v>1036.038828</v>
      </c>
      <c r="G21" s="167">
        <v>1036.038828</v>
      </c>
      <c r="H21" s="167">
        <v>0</v>
      </c>
      <c r="I21" s="84">
        <f>SUMIF(J21:K21,"&gt;0")</f>
        <v>0</v>
      </c>
      <c r="J21" s="167">
        <v>0</v>
      </c>
      <c r="K21" s="167">
        <v>0</v>
      </c>
      <c r="L21" s="167">
        <v>2.4462999999999999E-2</v>
      </c>
    </row>
    <row r="22" spans="1:12" ht="18" customHeight="1" x14ac:dyDescent="0.15">
      <c r="A22" s="80" t="s">
        <v>43</v>
      </c>
      <c r="B22" s="81" t="s">
        <v>44</v>
      </c>
      <c r="C22" s="88">
        <f>SUMIF(D22:E22,"&gt;0")</f>
        <v>11720.624706999999</v>
      </c>
      <c r="D22" s="88">
        <f>IF(G22&gt;0,G22,0)+IF(J22&gt;0,J22,0)+IF(L22&gt;0,L22,0)</f>
        <v>11720.161909999999</v>
      </c>
      <c r="E22" s="88">
        <f>IF(H22&gt;0,H22,0)+IF(K22&gt;0,K22,0)</f>
        <v>0.46279700000000001</v>
      </c>
      <c r="F22" s="88">
        <f>SUMIF(G22:H22,"&gt;0")</f>
        <v>11719.179706999999</v>
      </c>
      <c r="G22" s="187">
        <v>11718.716909999999</v>
      </c>
      <c r="H22" s="187">
        <v>0.46279700000000001</v>
      </c>
      <c r="I22" s="88">
        <f>SUMIF(J22:K22,"&gt;0")</f>
        <v>0</v>
      </c>
      <c r="J22" s="187">
        <v>0</v>
      </c>
      <c r="K22" s="187">
        <v>0</v>
      </c>
      <c r="L22" s="187">
        <v>1.4450000000000001</v>
      </c>
    </row>
    <row r="23" spans="1:12" ht="18" customHeight="1" x14ac:dyDescent="0.15">
      <c r="A23" s="115" t="s">
        <v>45</v>
      </c>
      <c r="B23" s="101" t="s">
        <v>46</v>
      </c>
      <c r="C23" s="189">
        <f>SUMIF(D23:E23,"&gt;0")</f>
        <v>8021.4442070000005</v>
      </c>
      <c r="D23" s="189">
        <f>IF(G23&gt;0,G23,0)+IF(J23&gt;0,J23,0)+IF(L23&gt;0,L23,0)</f>
        <v>8018.3506530000004</v>
      </c>
      <c r="E23" s="189">
        <f>IF(H23&gt;0,H23,0)+IF(K23&gt;0,K23,0)</f>
        <v>3.0935540000000001</v>
      </c>
      <c r="F23" s="189">
        <f>SUMIF(G23:H23,"&gt;0")</f>
        <v>8019.7429860000002</v>
      </c>
      <c r="G23" s="190">
        <v>8016.6494320000002</v>
      </c>
      <c r="H23" s="190">
        <v>3.0935540000000001</v>
      </c>
      <c r="I23" s="189">
        <f>SUMIF(J23:K23,"&gt;0")</f>
        <v>0</v>
      </c>
      <c r="J23" s="190">
        <v>0</v>
      </c>
      <c r="K23" s="190">
        <v>0</v>
      </c>
      <c r="L23" s="190">
        <v>1.7012210000000001</v>
      </c>
    </row>
    <row r="24" spans="1:12" ht="18" customHeight="1" x14ac:dyDescent="0.15">
      <c r="A24" s="86" t="s">
        <v>48</v>
      </c>
      <c r="B24" s="87" t="s">
        <v>16</v>
      </c>
      <c r="C24" s="191">
        <f t="shared" ref="C24:L24" si="7">SUMIF(C7,"&gt;0")</f>
        <v>33900.538026000002</v>
      </c>
      <c r="D24" s="191">
        <f t="shared" si="7"/>
        <v>33900.538026000002</v>
      </c>
      <c r="E24" s="191">
        <f t="shared" si="7"/>
        <v>0</v>
      </c>
      <c r="F24" s="191">
        <f t="shared" si="7"/>
        <v>33900.412112999998</v>
      </c>
      <c r="G24" s="191">
        <f t="shared" si="7"/>
        <v>33900.412112999998</v>
      </c>
      <c r="H24" s="191">
        <f t="shared" si="7"/>
        <v>0</v>
      </c>
      <c r="I24" s="191">
        <f t="shared" si="7"/>
        <v>0</v>
      </c>
      <c r="J24" s="191">
        <f t="shared" si="7"/>
        <v>0</v>
      </c>
      <c r="K24" s="191">
        <f t="shared" si="7"/>
        <v>0</v>
      </c>
      <c r="L24" s="191">
        <f t="shared" si="7"/>
        <v>0.125913</v>
      </c>
    </row>
    <row r="25" spans="1:12" ht="18" customHeight="1" x14ac:dyDescent="0.15">
      <c r="A25" s="69"/>
      <c r="B25" s="101" t="s">
        <v>17</v>
      </c>
      <c r="C25" s="188">
        <f t="shared" ref="C25:L25" si="8">SUMIF(C8,"&gt;0")</f>
        <v>36536.795872999995</v>
      </c>
      <c r="D25" s="188">
        <f t="shared" si="8"/>
        <v>36536.187468999997</v>
      </c>
      <c r="E25" s="188">
        <f t="shared" si="8"/>
        <v>0.60840399999999994</v>
      </c>
      <c r="F25" s="188">
        <f t="shared" si="8"/>
        <v>36532.391687999996</v>
      </c>
      <c r="G25" s="188">
        <f t="shared" si="8"/>
        <v>36531.783283999997</v>
      </c>
      <c r="H25" s="188">
        <f t="shared" si="8"/>
        <v>0.60840399999999994</v>
      </c>
      <c r="I25" s="188">
        <f t="shared" si="8"/>
        <v>0</v>
      </c>
      <c r="J25" s="188">
        <f t="shared" si="8"/>
        <v>0</v>
      </c>
      <c r="K25" s="188">
        <f t="shared" si="8"/>
        <v>0</v>
      </c>
      <c r="L25" s="188">
        <f t="shared" si="8"/>
        <v>4.404185</v>
      </c>
    </row>
    <row r="26" spans="1:12" ht="18" customHeight="1" x14ac:dyDescent="0.15">
      <c r="A26" s="69"/>
      <c r="B26" s="81" t="s">
        <v>19</v>
      </c>
      <c r="C26" s="82">
        <f t="shared" ref="C26:L26" si="9">SUMIF(C9,"&gt;0")</f>
        <v>21684.116187999996</v>
      </c>
      <c r="D26" s="82">
        <f t="shared" si="9"/>
        <v>21676.264177999998</v>
      </c>
      <c r="E26" s="82">
        <f t="shared" si="9"/>
        <v>7.8520099999999999</v>
      </c>
      <c r="F26" s="82">
        <f t="shared" si="9"/>
        <v>21678.363258999998</v>
      </c>
      <c r="G26" s="82">
        <f t="shared" si="9"/>
        <v>21670.511248999999</v>
      </c>
      <c r="H26" s="82">
        <f t="shared" si="9"/>
        <v>7.8520099999999999</v>
      </c>
      <c r="I26" s="82">
        <f t="shared" si="9"/>
        <v>0</v>
      </c>
      <c r="J26" s="82">
        <f t="shared" si="9"/>
        <v>0</v>
      </c>
      <c r="K26" s="82">
        <f t="shared" si="9"/>
        <v>0</v>
      </c>
      <c r="L26" s="82">
        <f t="shared" si="9"/>
        <v>5.752929</v>
      </c>
    </row>
    <row r="27" spans="1:12" ht="18" customHeight="1" x14ac:dyDescent="0.15">
      <c r="A27" s="69"/>
      <c r="B27" s="81" t="s">
        <v>20</v>
      </c>
      <c r="C27" s="82">
        <f t="shared" ref="C27:L27" si="10">SUMIF(C10,"&gt;0")</f>
        <v>17157.748728999999</v>
      </c>
      <c r="D27" s="82">
        <f t="shared" si="10"/>
        <v>17155.23216</v>
      </c>
      <c r="E27" s="82">
        <f t="shared" si="10"/>
        <v>2.5165690000000001</v>
      </c>
      <c r="F27" s="82">
        <f t="shared" si="10"/>
        <v>17157.537127</v>
      </c>
      <c r="G27" s="82">
        <f t="shared" si="10"/>
        <v>17155.020558</v>
      </c>
      <c r="H27" s="82">
        <f t="shared" si="10"/>
        <v>2.5165690000000001</v>
      </c>
      <c r="I27" s="82">
        <f t="shared" si="10"/>
        <v>0</v>
      </c>
      <c r="J27" s="82">
        <f t="shared" si="10"/>
        <v>0</v>
      </c>
      <c r="K27" s="82">
        <f t="shared" si="10"/>
        <v>0</v>
      </c>
      <c r="L27" s="82">
        <f t="shared" si="10"/>
        <v>0.21160199999999998</v>
      </c>
    </row>
    <row r="28" spans="1:12" ht="18" customHeight="1" x14ac:dyDescent="0.15">
      <c r="A28" s="69"/>
      <c r="B28" s="81" t="s">
        <v>41</v>
      </c>
      <c r="C28" s="82">
        <f t="shared" ref="C28:L28" si="11">SUMIF(C20,"&gt;0")</f>
        <v>4615.6160280000004</v>
      </c>
      <c r="D28" s="82">
        <f t="shared" si="11"/>
        <v>4605.5630209999999</v>
      </c>
      <c r="E28" s="82">
        <f t="shared" si="11"/>
        <v>10.053006999999999</v>
      </c>
      <c r="F28" s="82">
        <f t="shared" si="11"/>
        <v>4615.4388200000003</v>
      </c>
      <c r="G28" s="82">
        <f t="shared" si="11"/>
        <v>4605.4089720000002</v>
      </c>
      <c r="H28" s="82">
        <f t="shared" si="11"/>
        <v>10.029847999999999</v>
      </c>
      <c r="I28" s="82">
        <f t="shared" si="11"/>
        <v>2.3158999999999999E-2</v>
      </c>
      <c r="J28" s="82">
        <f t="shared" si="11"/>
        <v>0</v>
      </c>
      <c r="K28" s="82">
        <f t="shared" si="11"/>
        <v>2.3158999999999999E-2</v>
      </c>
      <c r="L28" s="82">
        <f t="shared" si="11"/>
        <v>0.15404899999999999</v>
      </c>
    </row>
    <row r="29" spans="1:12" ht="18" customHeight="1" x14ac:dyDescent="0.15">
      <c r="A29" s="69"/>
      <c r="B29" s="81" t="s">
        <v>37</v>
      </c>
      <c r="C29" s="82">
        <f t="shared" ref="C29:L29" si="12">SUMIF(C18,"&gt;0")+SUMIF(C21,"&gt;0")</f>
        <v>1036.0632909999999</v>
      </c>
      <c r="D29" s="82">
        <f t="shared" si="12"/>
        <v>1036.0632909999999</v>
      </c>
      <c r="E29" s="82">
        <f t="shared" si="12"/>
        <v>0</v>
      </c>
      <c r="F29" s="82">
        <f t="shared" si="12"/>
        <v>1036.038828</v>
      </c>
      <c r="G29" s="82">
        <f t="shared" si="12"/>
        <v>1036.038828</v>
      </c>
      <c r="H29" s="82">
        <f t="shared" si="12"/>
        <v>0</v>
      </c>
      <c r="I29" s="82">
        <f t="shared" si="12"/>
        <v>0</v>
      </c>
      <c r="J29" s="82">
        <f t="shared" si="12"/>
        <v>0</v>
      </c>
      <c r="K29" s="82">
        <f t="shared" si="12"/>
        <v>0</v>
      </c>
      <c r="L29" s="82">
        <f t="shared" si="12"/>
        <v>2.4462999999999999E-2</v>
      </c>
    </row>
    <row r="30" spans="1:12" ht="18" customHeight="1" x14ac:dyDescent="0.15">
      <c r="A30" s="69"/>
      <c r="B30" s="81" t="s">
        <v>22</v>
      </c>
      <c r="C30" s="82">
        <f t="shared" ref="C30:L30" si="13">SUMIF(C11,"&gt;0")</f>
        <v>24300.210363999999</v>
      </c>
      <c r="D30" s="82">
        <f t="shared" si="13"/>
        <v>24108.555273999998</v>
      </c>
      <c r="E30" s="82">
        <f t="shared" si="13"/>
        <v>191.65508999999997</v>
      </c>
      <c r="F30" s="82">
        <f t="shared" si="13"/>
        <v>24298.303468999999</v>
      </c>
      <c r="G30" s="82">
        <f t="shared" si="13"/>
        <v>24106.67109</v>
      </c>
      <c r="H30" s="82">
        <f t="shared" si="13"/>
        <v>191.63237899999999</v>
      </c>
      <c r="I30" s="82">
        <f t="shared" si="13"/>
        <v>2.2710999999999999E-2</v>
      </c>
      <c r="J30" s="82">
        <f t="shared" si="13"/>
        <v>0</v>
      </c>
      <c r="K30" s="82">
        <f t="shared" si="13"/>
        <v>2.2710999999999999E-2</v>
      </c>
      <c r="L30" s="82">
        <f t="shared" si="13"/>
        <v>1.8841840000000001</v>
      </c>
    </row>
    <row r="31" spans="1:12" ht="18" customHeight="1" x14ac:dyDescent="0.15">
      <c r="A31" s="69"/>
      <c r="B31" s="81" t="s">
        <v>44</v>
      </c>
      <c r="C31" s="82">
        <f t="shared" ref="C31:L31" si="14">SUMIF(C22,"&gt;0")</f>
        <v>11720.624706999999</v>
      </c>
      <c r="D31" s="82">
        <f t="shared" si="14"/>
        <v>11720.161909999999</v>
      </c>
      <c r="E31" s="82">
        <f t="shared" si="14"/>
        <v>0.46279700000000001</v>
      </c>
      <c r="F31" s="82">
        <f t="shared" si="14"/>
        <v>11719.179706999999</v>
      </c>
      <c r="G31" s="82">
        <f t="shared" si="14"/>
        <v>11718.716909999999</v>
      </c>
      <c r="H31" s="82">
        <f t="shared" si="14"/>
        <v>0.46279700000000001</v>
      </c>
      <c r="I31" s="82">
        <f t="shared" si="14"/>
        <v>0</v>
      </c>
      <c r="J31" s="82">
        <f t="shared" si="14"/>
        <v>0</v>
      </c>
      <c r="K31" s="82">
        <f t="shared" si="14"/>
        <v>0</v>
      </c>
      <c r="L31" s="82">
        <f t="shared" si="14"/>
        <v>1.4450000000000001</v>
      </c>
    </row>
    <row r="32" spans="1:12" ht="18" customHeight="1" x14ac:dyDescent="0.15">
      <c r="A32" s="69"/>
      <c r="B32" s="81" t="s">
        <v>24</v>
      </c>
      <c r="C32" s="82">
        <f t="shared" ref="C32:L32" si="15">SUMIF(C12,"&gt;0")</f>
        <v>16096.581013999999</v>
      </c>
      <c r="D32" s="82">
        <f t="shared" si="15"/>
        <v>16096.345525999999</v>
      </c>
      <c r="E32" s="82">
        <f t="shared" si="15"/>
        <v>0.235488</v>
      </c>
      <c r="F32" s="82">
        <f t="shared" si="15"/>
        <v>16081.485364</v>
      </c>
      <c r="G32" s="82">
        <f t="shared" si="15"/>
        <v>16081.249876</v>
      </c>
      <c r="H32" s="82">
        <f t="shared" si="15"/>
        <v>0.235488</v>
      </c>
      <c r="I32" s="82">
        <f t="shared" si="15"/>
        <v>0</v>
      </c>
      <c r="J32" s="82">
        <f t="shared" si="15"/>
        <v>0</v>
      </c>
      <c r="K32" s="82">
        <f t="shared" si="15"/>
        <v>0</v>
      </c>
      <c r="L32" s="82">
        <f t="shared" si="15"/>
        <v>15.095650000000001</v>
      </c>
    </row>
    <row r="33" spans="1:12" ht="18" customHeight="1" x14ac:dyDescent="0.15">
      <c r="A33" s="69"/>
      <c r="B33" s="81" t="s">
        <v>25</v>
      </c>
      <c r="C33" s="82">
        <f t="shared" ref="C33:L33" si="16">SUMIF(C13,"&gt;0")</f>
        <v>29946.344684</v>
      </c>
      <c r="D33" s="82">
        <f t="shared" si="16"/>
        <v>29930.804677</v>
      </c>
      <c r="E33" s="82">
        <f t="shared" si="16"/>
        <v>15.540006999999999</v>
      </c>
      <c r="F33" s="82">
        <f t="shared" si="16"/>
        <v>29929.886450999998</v>
      </c>
      <c r="G33" s="82">
        <f t="shared" si="16"/>
        <v>29922.76527</v>
      </c>
      <c r="H33" s="82">
        <f t="shared" si="16"/>
        <v>7.121181</v>
      </c>
      <c r="I33" s="82">
        <f t="shared" si="16"/>
        <v>8.4188259999999993</v>
      </c>
      <c r="J33" s="82">
        <f t="shared" si="16"/>
        <v>0</v>
      </c>
      <c r="K33" s="82">
        <f t="shared" si="16"/>
        <v>8.4188259999999993</v>
      </c>
      <c r="L33" s="82">
        <f t="shared" si="16"/>
        <v>8.0394069999999989</v>
      </c>
    </row>
    <row r="34" spans="1:12" ht="18" customHeight="1" x14ac:dyDescent="0.15">
      <c r="A34" s="69"/>
      <c r="B34" s="81" t="s">
        <v>27</v>
      </c>
      <c r="C34" s="82">
        <f t="shared" ref="C34:L34" si="17">SUMIF(C14,"&gt;0")</f>
        <v>29003.343251000006</v>
      </c>
      <c r="D34" s="82">
        <f t="shared" si="17"/>
        <v>29003.134140000006</v>
      </c>
      <c r="E34" s="82">
        <f t="shared" si="17"/>
        <v>0.20911099999999999</v>
      </c>
      <c r="F34" s="82">
        <f t="shared" si="17"/>
        <v>28998.227919000004</v>
      </c>
      <c r="G34" s="82">
        <f t="shared" si="17"/>
        <v>28998.227919000004</v>
      </c>
      <c r="H34" s="82">
        <f t="shared" si="17"/>
        <v>0</v>
      </c>
      <c r="I34" s="82">
        <f t="shared" si="17"/>
        <v>0.20911099999999999</v>
      </c>
      <c r="J34" s="82">
        <f t="shared" si="17"/>
        <v>0</v>
      </c>
      <c r="K34" s="82">
        <f t="shared" si="17"/>
        <v>0.20911099999999999</v>
      </c>
      <c r="L34" s="82">
        <f t="shared" si="17"/>
        <v>4.9062209999999995</v>
      </c>
    </row>
    <row r="35" spans="1:12" ht="18" customHeight="1" x14ac:dyDescent="0.15">
      <c r="A35" s="69"/>
      <c r="B35" s="81" t="s">
        <v>29</v>
      </c>
      <c r="C35" s="82">
        <f t="shared" ref="C35:L35" si="18">SUMIF(C15,"&gt;0")</f>
        <v>32210.238462999998</v>
      </c>
      <c r="D35" s="82">
        <f t="shared" si="18"/>
        <v>32189.811332999998</v>
      </c>
      <c r="E35" s="82">
        <f t="shared" si="18"/>
        <v>20.427130000000002</v>
      </c>
      <c r="F35" s="82">
        <f t="shared" si="18"/>
        <v>32186.093523</v>
      </c>
      <c r="G35" s="82">
        <f t="shared" si="18"/>
        <v>32185.577993999999</v>
      </c>
      <c r="H35" s="82">
        <f t="shared" si="18"/>
        <v>0.51552900000000002</v>
      </c>
      <c r="I35" s="82">
        <f t="shared" si="18"/>
        <v>19.911601000000001</v>
      </c>
      <c r="J35" s="82">
        <f t="shared" si="18"/>
        <v>0</v>
      </c>
      <c r="K35" s="82">
        <f t="shared" si="18"/>
        <v>19.911601000000001</v>
      </c>
      <c r="L35" s="82">
        <f t="shared" si="18"/>
        <v>4.233339</v>
      </c>
    </row>
    <row r="36" spans="1:12" ht="18" customHeight="1" x14ac:dyDescent="0.15">
      <c r="A36" s="69"/>
      <c r="B36" s="81" t="s">
        <v>32</v>
      </c>
      <c r="C36" s="82">
        <f t="shared" ref="C36:L36" si="19">SUMIF(C16:C17,"&gt;0")</f>
        <v>44747.399421999995</v>
      </c>
      <c r="D36" s="82">
        <f t="shared" si="19"/>
        <v>44741.338338999994</v>
      </c>
      <c r="E36" s="82">
        <f t="shared" si="19"/>
        <v>6.0610830000000009</v>
      </c>
      <c r="F36" s="82">
        <f t="shared" si="19"/>
        <v>44737.497356</v>
      </c>
      <c r="G36" s="82">
        <f t="shared" si="19"/>
        <v>44731.804489999995</v>
      </c>
      <c r="H36" s="82">
        <f t="shared" si="19"/>
        <v>5.6928660000000004</v>
      </c>
      <c r="I36" s="82">
        <f t="shared" si="19"/>
        <v>0.36821700000000002</v>
      </c>
      <c r="J36" s="82">
        <f t="shared" si="19"/>
        <v>0</v>
      </c>
      <c r="K36" s="82">
        <f t="shared" si="19"/>
        <v>0.36821700000000002</v>
      </c>
      <c r="L36" s="82">
        <f t="shared" si="19"/>
        <v>9.533849</v>
      </c>
    </row>
    <row r="37" spans="1:12" ht="18" customHeight="1" x14ac:dyDescent="0.15">
      <c r="A37" s="89"/>
      <c r="B37" s="90" t="s">
        <v>46</v>
      </c>
      <c r="C37" s="91">
        <f t="shared" ref="C37:L37" si="20">SUMIF(C23,"&gt;0")</f>
        <v>8021.4442070000005</v>
      </c>
      <c r="D37" s="91">
        <f t="shared" si="20"/>
        <v>8018.3506530000004</v>
      </c>
      <c r="E37" s="91">
        <f t="shared" si="20"/>
        <v>3.0935540000000001</v>
      </c>
      <c r="F37" s="91">
        <f t="shared" si="20"/>
        <v>8019.7429860000002</v>
      </c>
      <c r="G37" s="91">
        <f t="shared" si="20"/>
        <v>8016.6494320000002</v>
      </c>
      <c r="H37" s="91">
        <f t="shared" si="20"/>
        <v>3.0935540000000001</v>
      </c>
      <c r="I37" s="91">
        <f t="shared" si="20"/>
        <v>0</v>
      </c>
      <c r="J37" s="91">
        <f t="shared" si="20"/>
        <v>0</v>
      </c>
      <c r="K37" s="91">
        <f t="shared" si="20"/>
        <v>0</v>
      </c>
      <c r="L37" s="91">
        <f t="shared" si="20"/>
        <v>1.7012210000000001</v>
      </c>
    </row>
    <row r="38" spans="1:12" ht="13.5" customHeight="1" x14ac:dyDescent="0.15">
      <c r="A38" s="6" t="s">
        <v>69</v>
      </c>
      <c r="B38" s="1"/>
      <c r="C38" s="1"/>
      <c r="D38" s="1"/>
      <c r="E38" s="1"/>
      <c r="F38" s="1"/>
      <c r="G38" s="1"/>
      <c r="H38"/>
      <c r="I38"/>
      <c r="J38"/>
      <c r="K38"/>
      <c r="L38"/>
    </row>
    <row r="39" spans="1:12" ht="13.5" customHeight="1" x14ac:dyDescent="0.15">
      <c r="A39" s="6"/>
      <c r="B39" s="1"/>
      <c r="C39" s="1"/>
      <c r="D39" s="1"/>
      <c r="E39" s="1"/>
      <c r="F39" s="1"/>
      <c r="G39" s="1"/>
    </row>
  </sheetData>
  <sheetProtection autoFilter="0"/>
  <mergeCells count="6">
    <mergeCell ref="L3:L4"/>
    <mergeCell ref="A6:B6"/>
    <mergeCell ref="A3:B5"/>
    <mergeCell ref="C3:E4"/>
    <mergeCell ref="F3:H4"/>
    <mergeCell ref="I3:K4"/>
  </mergeCells>
  <phoneticPr fontId="4"/>
  <dataValidations count="1">
    <dataValidation type="decimal" operator="greaterThanOrEqual" allowBlank="1" showInputMessage="1" showErrorMessage="1" sqref="G7:H10 G12:H18 G20:H37 J20:L37 J12:L18 J7:L10" xr:uid="{F9F1A7ED-73BB-41C0-AAED-C8188880D257}">
      <formula1>0</formula1>
    </dataValidation>
  </dataValidations>
  <pageMargins left="0.39370078740157483" right="0.39370078740157483" top="0.78740157480314965" bottom="0.39370078740157483" header="0" footer="0"/>
  <pageSetup paperSize="9" scale="76" fitToHeight="0" pageOrder="overThenDown"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6125B-E547-4910-9AEF-BC53057D9C7C}">
  <sheetPr codeName="Sheet7">
    <pageSetUpPr fitToPage="1"/>
  </sheetPr>
  <dimension ref="A1:T225"/>
  <sheetViews>
    <sheetView view="pageBreakPreview" topLeftCell="G204" zoomScaleNormal="100" zoomScaleSheetLayoutView="100" workbookViewId="0">
      <selection activeCell="E21" sqref="E21"/>
    </sheetView>
  </sheetViews>
  <sheetFormatPr defaultColWidth="9" defaultRowHeight="13.5" x14ac:dyDescent="0.15"/>
  <cols>
    <col min="1" max="1" width="19.125" style="7" customWidth="1"/>
    <col min="2" max="2" width="8.75" style="7" customWidth="1"/>
    <col min="3" max="4" width="16.5" style="1" customWidth="1"/>
    <col min="5" max="7" width="13.875" style="1" customWidth="1"/>
    <col min="8" max="19" width="13" style="1" customWidth="1"/>
    <col min="20" max="16384" width="9" style="7"/>
  </cols>
  <sheetData>
    <row r="1" spans="1:20" x14ac:dyDescent="0.15">
      <c r="A1" t="s">
        <v>787</v>
      </c>
      <c r="B1"/>
    </row>
    <row r="2" spans="1:20" x14ac:dyDescent="0.15">
      <c r="A2"/>
      <c r="B2"/>
      <c r="S2" s="9" t="s">
        <v>70</v>
      </c>
      <c r="T2" s="17"/>
    </row>
    <row r="3" spans="1:20" ht="20.100000000000001" customHeight="1" x14ac:dyDescent="0.15">
      <c r="A3" s="684" t="s">
        <v>71</v>
      </c>
      <c r="B3" s="736"/>
      <c r="C3" s="741" t="s">
        <v>72</v>
      </c>
      <c r="D3" s="742"/>
      <c r="E3" s="747" t="s">
        <v>11</v>
      </c>
      <c r="F3" s="692" t="s">
        <v>73</v>
      </c>
      <c r="G3" s="690"/>
      <c r="H3" s="690"/>
      <c r="I3" s="690"/>
      <c r="J3" s="690"/>
      <c r="K3" s="690"/>
      <c r="L3" s="690"/>
      <c r="M3" s="690"/>
      <c r="N3" s="690"/>
      <c r="O3" s="690"/>
      <c r="P3" s="690"/>
      <c r="Q3" s="690"/>
      <c r="R3" s="691"/>
      <c r="S3" s="693" t="s">
        <v>74</v>
      </c>
      <c r="T3" s="17"/>
    </row>
    <row r="4" spans="1:20" ht="20.100000000000001" customHeight="1" x14ac:dyDescent="0.15">
      <c r="A4" s="737"/>
      <c r="B4" s="738"/>
      <c r="C4" s="743"/>
      <c r="D4" s="744"/>
      <c r="E4" s="748"/>
      <c r="F4" s="693" t="s">
        <v>75</v>
      </c>
      <c r="G4" s="692" t="s">
        <v>76</v>
      </c>
      <c r="H4" s="690"/>
      <c r="I4" s="690"/>
      <c r="J4" s="690"/>
      <c r="K4" s="690"/>
      <c r="L4" s="690"/>
      <c r="M4" s="690"/>
      <c r="N4" s="691"/>
      <c r="O4" s="747" t="s">
        <v>77</v>
      </c>
      <c r="P4" s="692" t="s">
        <v>78</v>
      </c>
      <c r="Q4" s="690"/>
      <c r="R4" s="691"/>
      <c r="S4" s="748"/>
      <c r="T4" s="17"/>
    </row>
    <row r="5" spans="1:20" ht="20.100000000000001" customHeight="1" x14ac:dyDescent="0.15">
      <c r="A5" s="737"/>
      <c r="B5" s="738"/>
      <c r="C5" s="743"/>
      <c r="D5" s="744"/>
      <c r="E5" s="748"/>
      <c r="F5" s="748"/>
      <c r="G5" s="693" t="s">
        <v>79</v>
      </c>
      <c r="H5" s="692" t="s">
        <v>80</v>
      </c>
      <c r="I5" s="690"/>
      <c r="J5" s="691"/>
      <c r="K5" s="692" t="s">
        <v>81</v>
      </c>
      <c r="L5" s="690"/>
      <c r="M5" s="690"/>
      <c r="N5" s="691"/>
      <c r="O5" s="748"/>
      <c r="P5" s="693" t="s">
        <v>82</v>
      </c>
      <c r="Q5" s="693" t="s">
        <v>83</v>
      </c>
      <c r="R5" s="693" t="s">
        <v>84</v>
      </c>
      <c r="S5" s="748"/>
      <c r="T5" s="17"/>
    </row>
    <row r="6" spans="1:20" ht="20.45" customHeight="1" x14ac:dyDescent="0.15">
      <c r="A6" s="739"/>
      <c r="B6" s="740"/>
      <c r="C6" s="745"/>
      <c r="D6" s="746"/>
      <c r="E6" s="694"/>
      <c r="F6" s="694"/>
      <c r="G6" s="694"/>
      <c r="H6" s="142" t="s">
        <v>85</v>
      </c>
      <c r="I6" s="142" t="s">
        <v>86</v>
      </c>
      <c r="J6" s="142" t="s">
        <v>87</v>
      </c>
      <c r="K6" s="142" t="s">
        <v>88</v>
      </c>
      <c r="L6" s="142" t="s">
        <v>86</v>
      </c>
      <c r="M6" s="142" t="s">
        <v>89</v>
      </c>
      <c r="N6" s="211" t="s">
        <v>90</v>
      </c>
      <c r="O6" s="694"/>
      <c r="P6" s="694"/>
      <c r="Q6" s="694"/>
      <c r="R6" s="694"/>
      <c r="S6" s="694"/>
      <c r="T6" s="17"/>
    </row>
    <row r="7" spans="1:20" ht="20.100000000000001" customHeight="1" x14ac:dyDescent="0.15">
      <c r="A7" s="733">
        <v>45748</v>
      </c>
      <c r="B7" s="734">
        <v>43556</v>
      </c>
      <c r="C7" s="731" t="s">
        <v>91</v>
      </c>
      <c r="D7" s="735"/>
      <c r="E7" s="192" cm="1">
        <f t="array" ref="E7">SUMPRODUCT((MOD(ROW(E14:E$97)-MIN(ROW(E14:E$97)),7)=0)*(E14:E$97&gt;0)*E14:E$97)+SUMPRODUCT((MOD(ROW(E112:E$125)-MIN(ROW(E112:E$125)),7)=0)*(E112:E$125&gt;0)*E112:E$125)</f>
        <v>310628.7</v>
      </c>
      <c r="F7" s="192" cm="1">
        <f t="array" ref="F7">SUMPRODUCT((MOD(ROW(F14:F$97)-MIN(ROW(F14:F$97)),7)=0)*(F14:F$97&gt;0)*F14:F$97)+SUMPRODUCT((MOD(ROW(F112:F$125)-MIN(ROW(F112:F$125)),7)=0)*(F112:F$125&gt;0)*F112:F$125)</f>
        <v>289671.62</v>
      </c>
      <c r="G7" s="192" cm="1">
        <f t="array" ref="G7">SUMPRODUCT((MOD(ROW(G14:G$97)-MIN(ROW(G14:G$97)),7)=0)*(G14:G$97&gt;0)*G14:G$97)+SUMPRODUCT((MOD(ROW(G112:G$125)-MIN(ROW(G112:G$125)),7)=0)*(G112:G$125&gt;0)*G112:G$125)</f>
        <v>288765.12</v>
      </c>
      <c r="H7" s="192" cm="1">
        <f t="array" ref="H7">SUMPRODUCT((MOD(ROW(H14:H$97)-MIN(ROW(H14:H$97)),7)=0)*(H14:H$97&gt;0)*H14:H$97)+SUMPRODUCT((MOD(ROW(H112:H$125)-MIN(ROW(H112:H$125)),7)=0)*(H112:H$125&gt;0)*H112:H$125)</f>
        <v>128396.92</v>
      </c>
      <c r="I7" s="192" cm="1">
        <f t="array" ref="I7">SUMPRODUCT((MOD(ROW(I14:I$97)-MIN(ROW(I14:I$97)),7)=0)*(I14:I$97&gt;0)*I14:I$97)+SUMPRODUCT((MOD(ROW(I112:I$125)-MIN(ROW(I112:I$125)),7)=0)*(I112:I$125&gt;0)*I112:I$125)</f>
        <v>127722.21999999997</v>
      </c>
      <c r="J7" s="192" cm="1">
        <f t="array" ref="J7">SUMPRODUCT((MOD(ROW(J14:J$97)-MIN(ROW(J14:J$97)),7)=0)*(J14:J$97&gt;0)*J14:J$97)+SUMPRODUCT((MOD(ROW(J112:J$125)-MIN(ROW(J112:J$125)),7)=0)*(J112:J$125&gt;0)*J112:J$125)</f>
        <v>674.7</v>
      </c>
      <c r="K7" s="192" cm="1">
        <f t="array" ref="K7">SUMPRODUCT((MOD(ROW(K14:K$97)-MIN(ROW(K14:K$97)),7)=0)*(K14:K$97&gt;0)*K14:K$97)+SUMPRODUCT((MOD(ROW(K112:K$125)-MIN(ROW(K112:K$125)),7)=0)*(K112:K$125&gt;0)*K112:K$125)</f>
        <v>160368.19999999998</v>
      </c>
      <c r="L7" s="192" cm="1">
        <f t="array" ref="L7">SUMPRODUCT((MOD(ROW(L14:L$97)-MIN(ROW(L14:L$97)),7)=0)*(L14:L$97&gt;0)*L14:L$97)+SUMPRODUCT((MOD(ROW(L112:L$125)-MIN(ROW(L112:L$125)),7)=0)*(L112:L$125&gt;0)*L112:L$125)</f>
        <v>10399.030000000001</v>
      </c>
      <c r="M7" s="192" cm="1">
        <f t="array" ref="M7">SUMPRODUCT((MOD(ROW(M14:M$97)-MIN(ROW(M14:M$97)),7)=0)*(M14:M$97&gt;0)*M14:M$97)+SUMPRODUCT((MOD(ROW(M112:M$125)-MIN(ROW(M112:M$125)),7)=0)*(M112:M$125&gt;0)*M112:M$125)</f>
        <v>480.18999999999994</v>
      </c>
      <c r="N7" s="192" cm="1">
        <f t="array" ref="N7">SUMPRODUCT((MOD(ROW(N14:N$97)-MIN(ROW(N14:N$97)),7)=0)*(N14:N$97&gt;0)*N14:N$97)+SUMPRODUCT((MOD(ROW(N112:N$125)-MIN(ROW(N112:N$125)),7)=0)*(N112:N$125&gt;0)*N112:N$125)</f>
        <v>149488.97999999998</v>
      </c>
      <c r="O7" s="192" cm="1">
        <f t="array" ref="O7">SUMPRODUCT((MOD(ROW(O14:O$97)-MIN(ROW(O14:O$97)),7)=0)*(O14:O$97&gt;0)*O14:O$97)+SUMPRODUCT((MOD(ROW(O112:O$125)-MIN(ROW(O112:O$125)),7)=0)*(O112:O$125&gt;0)*O112:O$125)</f>
        <v>10.79</v>
      </c>
      <c r="P7" s="192" cm="1">
        <f t="array" ref="P7">SUMPRODUCT((MOD(ROW(P14:P$97)-MIN(ROW(P14:P$97)),7)=0)*(P14:P$97&gt;0)*P14:P$97)+SUMPRODUCT((MOD(ROW(P112:P$125)-MIN(ROW(P112:P$125)),7)=0)*(P112:P$125&gt;0)*P112:P$125)</f>
        <v>895.71</v>
      </c>
      <c r="Q7" s="192" cm="1">
        <f t="array" ref="Q7">SUMPRODUCT((MOD(ROW(Q14:Q$97)-MIN(ROW(Q14:Q$97)),7)=0)*(Q14:Q$97&gt;0)*Q14:Q$97)+SUMPRODUCT((MOD(ROW(Q112:Q$125)-MIN(ROW(Q112:Q$125)),7)=0)*(Q112:Q$125&gt;0)*Q112:Q$125)</f>
        <v>667.83999999999992</v>
      </c>
      <c r="R7" s="192" cm="1">
        <f t="array" ref="R7">SUMPRODUCT((MOD(ROW(R14:R$97)-MIN(ROW(R14:R$97)),7)=0)*(R14:R$97&gt;0)*R14:R$97)+SUMPRODUCT((MOD(ROW(R112:R$125)-MIN(ROW(R112:R$125)),7)=0)*(R112:R$125&gt;0)*R112:R$125)</f>
        <v>227.87</v>
      </c>
      <c r="S7" s="192" cm="1">
        <f t="array" ref="S7">SUMPRODUCT((MOD(ROW(S14:S$97)-MIN(ROW(S14:S$97)),7)=0)*(S14:S$97&gt;0)*S14:S$97)+SUMPRODUCT((MOD(ROW(S112:S$125)-MIN(ROW(S112:S$125)),7)=0)*(S112:S$125&gt;0)*S112:S$125)</f>
        <v>20957.080000000002</v>
      </c>
    </row>
    <row r="8" spans="1:20" ht="20.100000000000001" customHeight="1" x14ac:dyDescent="0.15">
      <c r="A8" s="212"/>
      <c r="B8" s="213"/>
      <c r="C8" s="720" t="s">
        <v>92</v>
      </c>
      <c r="D8" s="721"/>
      <c r="E8" s="29" cm="1">
        <f t="array" ref="E8">SUMPRODUCT((MOD(ROW(E15:E$97)-MIN(ROW(E15:E$97)),7)=0)*(E15:E$97&gt;0)*E15:E$97)+SUMPRODUCT((MOD(ROW(E113:E$125)-MIN(ROW(E113:E$125)),7)=0)*(E113:E$125&gt;0)*E113:E$125)</f>
        <v>77944.650000000009</v>
      </c>
      <c r="F8" s="29" cm="1">
        <f t="array" ref="F8">SUMPRODUCT((MOD(ROW(F15:F$97)-MIN(ROW(F15:F$97)),7)=0)*(F15:F$97&gt;0)*F15:F$97)+SUMPRODUCT((MOD(ROW(F113:F$125)-MIN(ROW(F113:F$125)),7)=0)*(F113:F$125&gt;0)*F113:F$125)</f>
        <v>73022.77</v>
      </c>
      <c r="G8" s="29" cm="1">
        <f t="array" ref="G8">SUMPRODUCT((MOD(ROW(G15:G$97)-MIN(ROW(G15:G$97)),7)=0)*(G15:G$97&gt;0)*G15:G$97)+SUMPRODUCT((MOD(ROW(G113:G$125)-MIN(ROW(G113:G$125)),7)=0)*(G113:G$125&gt;0)*G113:G$125)</f>
        <v>72918.31</v>
      </c>
      <c r="H8" s="29" cm="1">
        <f t="array" ref="H8">SUMPRODUCT((MOD(ROW(H15:H$97)-MIN(ROW(H15:H$97)),7)=0)*(H15:H$97&gt;0)*H15:H$97)+SUMPRODUCT((MOD(ROW(H113:H$125)-MIN(ROW(H113:H$125)),7)=0)*(H113:H$125&gt;0)*H113:H$125)</f>
        <v>13777</v>
      </c>
      <c r="I8" s="29" cm="1">
        <f t="array" ref="I8">SUMPRODUCT((MOD(ROW(I15:I$97)-MIN(ROW(I15:I$97)),7)=0)*(I15:I$97&gt;0)*I15:I$97)+SUMPRODUCT((MOD(ROW(I113:I$125)-MIN(ROW(I113:I$125)),7)=0)*(I113:I$125&gt;0)*I113:I$125)</f>
        <v>13671.739999999998</v>
      </c>
      <c r="J8" s="29" cm="1">
        <f t="array" ref="J8">SUMPRODUCT((MOD(ROW(J15:J$97)-MIN(ROW(J15:J$97)),7)=0)*(J15:J$97&gt;0)*J15:J$97)+SUMPRODUCT((MOD(ROW(J113:J$125)-MIN(ROW(J113:J$125)),7)=0)*(J113:J$125&gt;0)*J113:J$125)</f>
        <v>105.25999999999999</v>
      </c>
      <c r="K8" s="29" cm="1">
        <f t="array" ref="K8">SUMPRODUCT((MOD(ROW(K15:K$97)-MIN(ROW(K15:K$97)),7)=0)*(K15:K$97&gt;0)*K15:K$97)+SUMPRODUCT((MOD(ROW(K113:K$125)-MIN(ROW(K113:K$125)),7)=0)*(K113:K$125&gt;0)*K113:K$125)</f>
        <v>59141.310000000005</v>
      </c>
      <c r="L8" s="29" cm="1">
        <f t="array" ref="L8">SUMPRODUCT((MOD(ROW(L15:L$97)-MIN(ROW(L15:L$97)),7)=0)*(L15:L$97&gt;0)*L15:L$97)+SUMPRODUCT((MOD(ROW(L113:L$125)-MIN(ROW(L113:L$125)),7)=0)*(L113:L$125&gt;0)*L113:L$125)</f>
        <v>2287.8199999999997</v>
      </c>
      <c r="M8" s="29" cm="1">
        <f t="array" ref="M8">SUMPRODUCT((MOD(ROW(M15:M$97)-MIN(ROW(M15:M$97)),7)=0)*(M15:M$97&gt;0)*M15:M$97)+SUMPRODUCT((MOD(ROW(M113:M$125)-MIN(ROW(M113:M$125)),7)=0)*(M113:M$125&gt;0)*M113:M$125)</f>
        <v>12.54</v>
      </c>
      <c r="N8" s="29" cm="1">
        <f t="array" ref="N8">SUMPRODUCT((MOD(ROW(N15:N$97)-MIN(ROW(N15:N$97)),7)=0)*(N15:N$97&gt;0)*N15:N$97)+SUMPRODUCT((MOD(ROW(N113:N$125)-MIN(ROW(N113:N$125)),7)=0)*(N113:N$125&gt;0)*N113:N$125)</f>
        <v>56840.950000000004</v>
      </c>
      <c r="O8" s="29" cm="1">
        <f t="array" ref="O8">SUMPRODUCT((MOD(ROW(O15:O$97)-MIN(ROW(O15:O$97)),7)=0)*(O15:O$97&gt;0)*O15:O$97)+SUMPRODUCT((MOD(ROW(O113:O$125)-MIN(ROW(O113:O$125)),7)=0)*(O113:O$125&gt;0)*O113:O$125)</f>
        <v>1.1100000000000001</v>
      </c>
      <c r="P8" s="29" cm="1">
        <f t="array" ref="P8">SUMPRODUCT((MOD(ROW(P15:P$97)-MIN(ROW(P15:P$97)),7)=0)*(P15:P$97&gt;0)*P15:P$97)+SUMPRODUCT((MOD(ROW(P113:P$125)-MIN(ROW(P113:P$125)),7)=0)*(P113:P$125&gt;0)*P113:P$125)</f>
        <v>103.35000000000001</v>
      </c>
      <c r="Q8" s="29" cm="1">
        <f t="array" ref="Q8">SUMPRODUCT((MOD(ROW(Q15:Q$97)-MIN(ROW(Q15:Q$97)),7)=0)*(Q15:Q$97&gt;0)*Q15:Q$97)+SUMPRODUCT((MOD(ROW(Q113:Q$125)-MIN(ROW(Q113:Q$125)),7)=0)*(Q113:Q$125&gt;0)*Q113:Q$125)</f>
        <v>48.760000000000005</v>
      </c>
      <c r="R8" s="29" cm="1">
        <f t="array" ref="R8">SUMPRODUCT((MOD(ROW(R15:R$97)-MIN(ROW(R15:R$97)),7)=0)*(R15:R$97&gt;0)*R15:R$97)+SUMPRODUCT((MOD(ROW(R113:R$125)-MIN(ROW(R113:R$125)),7)=0)*(R113:R$125&gt;0)*R113:R$125)</f>
        <v>54.59</v>
      </c>
      <c r="S8" s="29" cm="1">
        <f t="array" ref="S8">SUMPRODUCT((MOD(ROW(S15:S$97)-MIN(ROW(S15:S$97)),7)=0)*(S15:S$97&gt;0)*S15:S$97)+SUMPRODUCT((MOD(ROW(S113:S$125)-MIN(ROW(S113:S$125)),7)=0)*(S113:S$125&gt;0)*S113:S$125)</f>
        <v>4921.88</v>
      </c>
    </row>
    <row r="9" spans="1:20" ht="20.100000000000001" customHeight="1" x14ac:dyDescent="0.15">
      <c r="A9" s="212"/>
      <c r="B9" s="213"/>
      <c r="C9" s="720" t="s">
        <v>93</v>
      </c>
      <c r="D9" s="721"/>
      <c r="E9" s="29" cm="1">
        <f t="array" ref="E9">SUMPRODUCT((MOD(ROW(E16:E$97)-MIN(ROW(E16:E$97)),7)=0)*(E16:E$97&gt;0)*E16:E$97)+SUMPRODUCT((MOD(ROW(E114:E$125)-MIN(ROW(E114:E$125)),7)=0)*(E114:E$125&gt;0)*E114:E$125)</f>
        <v>50570.67</v>
      </c>
      <c r="F9" s="29" cm="1">
        <f t="array" ref="F9">SUMPRODUCT((MOD(ROW(F16:F$97)-MIN(ROW(F16:F$97)),7)=0)*(F16:F$97&gt;0)*F16:F$97)+SUMPRODUCT((MOD(ROW(F114:F$125)-MIN(ROW(F114:F$125)),7)=0)*(F114:F$125&gt;0)*F114:F$125)</f>
        <v>41756.659999999996</v>
      </c>
      <c r="G9" s="29" cm="1">
        <f t="array" ref="G9">SUMPRODUCT((MOD(ROW(G16:G$97)-MIN(ROW(G16:G$97)),7)=0)*(G16:G$97&gt;0)*G16:G$97)+SUMPRODUCT((MOD(ROW(G114:G$125)-MIN(ROW(G114:G$125)),7)=0)*(G114:G$125&gt;0)*G114:G$125)</f>
        <v>41746.720000000001</v>
      </c>
      <c r="H9" s="29" cm="1">
        <f t="array" ref="H9">SUMPRODUCT((MOD(ROW(H16:H$97)-MIN(ROW(H16:H$97)),7)=0)*(H16:H$97&gt;0)*H16:H$97)+SUMPRODUCT((MOD(ROW(H114:H$125)-MIN(ROW(H114:H$125)),7)=0)*(H114:H$125&gt;0)*H114:H$125)</f>
        <v>1399.8500000000001</v>
      </c>
      <c r="I9" s="29" cm="1">
        <f t="array" ref="I9">SUMPRODUCT((MOD(ROW(I16:I$97)-MIN(ROW(I16:I$97)),7)=0)*(I16:I$97&gt;0)*I16:I$97)+SUMPRODUCT((MOD(ROW(I114:I$125)-MIN(ROW(I114:I$125)),7)=0)*(I114:I$125&gt;0)*I114:I$125)</f>
        <v>1399.8500000000001</v>
      </c>
      <c r="J9" s="29" cm="1">
        <f t="array" ref="J9">SUMPRODUCT((MOD(ROW(J16:J$97)-MIN(ROW(J16:J$97)),7)=0)*(J16:J$97&gt;0)*J16:J$97)+SUMPRODUCT((MOD(ROW(J114:J$125)-MIN(ROW(J114:J$125)),7)=0)*(J114:J$125&gt;0)*J114:J$125)</f>
        <v>0</v>
      </c>
      <c r="K9" s="29" cm="1">
        <f t="array" ref="K9">SUMPRODUCT((MOD(ROW(K16:K$97)-MIN(ROW(K16:K$97)),7)=0)*(K16:K$97&gt;0)*K16:K$97)+SUMPRODUCT((MOD(ROW(K114:K$125)-MIN(ROW(K114:K$125)),7)=0)*(K114:K$125&gt;0)*K114:K$125)</f>
        <v>40346.869999999981</v>
      </c>
      <c r="L9" s="29" cm="1">
        <f t="array" ref="L9">SUMPRODUCT((MOD(ROW(L16:L$97)-MIN(ROW(L16:L$97)),7)=0)*(L16:L$97&gt;0)*L16:L$97)+SUMPRODUCT((MOD(ROW(L114:L$125)-MIN(ROW(L114:L$125)),7)=0)*(L114:L$125&gt;0)*L114:L$125)</f>
        <v>670.7600000000001</v>
      </c>
      <c r="M9" s="29" cm="1">
        <f t="array" ref="M9">SUMPRODUCT((MOD(ROW(M16:M$97)-MIN(ROW(M16:M$97)),7)=0)*(M16:M$97&gt;0)*M16:M$97)+SUMPRODUCT((MOD(ROW(M114:M$125)-MIN(ROW(M114:M$125)),7)=0)*(M114:M$125&gt;0)*M114:M$125)</f>
        <v>66.13000000000001</v>
      </c>
      <c r="N9" s="29" cm="1">
        <f t="array" ref="N9">SUMPRODUCT((MOD(ROW(N16:N$97)-MIN(ROW(N16:N$97)),7)=0)*(N16:N$97&gt;0)*N16:N$97)+SUMPRODUCT((MOD(ROW(N114:N$125)-MIN(ROW(N114:N$125)),7)=0)*(N114:N$125&gt;0)*N114:N$125)</f>
        <v>39609.979999999996</v>
      </c>
      <c r="O9" s="29" cm="1">
        <f t="array" ref="O9">SUMPRODUCT((MOD(ROW(O16:O$97)-MIN(ROW(O16:O$97)),7)=0)*(O16:O$97&gt;0)*O16:O$97)+SUMPRODUCT((MOD(ROW(O114:O$125)-MIN(ROW(O114:O$125)),7)=0)*(O114:O$125&gt;0)*O114:O$125)</f>
        <v>0</v>
      </c>
      <c r="P9" s="29" cm="1">
        <f t="array" ref="P9">SUMPRODUCT((MOD(ROW(P16:P$97)-MIN(ROW(P16:P$97)),7)=0)*(P16:P$97&gt;0)*P16:P$97)+SUMPRODUCT((MOD(ROW(P114:P$125)-MIN(ROW(P114:P$125)),7)=0)*(P114:P$125&gt;0)*P114:P$125)</f>
        <v>9.9400000000000013</v>
      </c>
      <c r="Q9" s="29" cm="1">
        <f t="array" ref="Q9">SUMPRODUCT((MOD(ROW(Q16:Q$97)-MIN(ROW(Q16:Q$97)),7)=0)*(Q16:Q$97&gt;0)*Q16:Q$97)+SUMPRODUCT((MOD(ROW(Q114:Q$125)-MIN(ROW(Q114:Q$125)),7)=0)*(Q114:Q$125&gt;0)*Q114:Q$125)</f>
        <v>0</v>
      </c>
      <c r="R9" s="29" cm="1">
        <f t="array" ref="R9">SUMPRODUCT((MOD(ROW(R16:R$97)-MIN(ROW(R16:R$97)),7)=0)*(R16:R$97&gt;0)*R16:R$97)+SUMPRODUCT((MOD(ROW(R114:R$125)-MIN(ROW(R114:R$125)),7)=0)*(R114:R$125&gt;0)*R114:R$125)</f>
        <v>9.9400000000000013</v>
      </c>
      <c r="S9" s="29" cm="1">
        <f t="array" ref="S9">SUMPRODUCT((MOD(ROW(S16:S$97)-MIN(ROW(S16:S$97)),7)=0)*(S16:S$97&gt;0)*S16:S$97)+SUMPRODUCT((MOD(ROW(S114:S$125)-MIN(ROW(S114:S$125)),7)=0)*(S114:S$125&gt;0)*S114:S$125)</f>
        <v>8814.01</v>
      </c>
    </row>
    <row r="10" spans="1:20" ht="20.100000000000001" customHeight="1" x14ac:dyDescent="0.15">
      <c r="A10" s="212"/>
      <c r="B10" s="213"/>
      <c r="C10" s="720" t="s">
        <v>94</v>
      </c>
      <c r="D10" s="721"/>
      <c r="E10" s="29" cm="1">
        <f t="array" ref="E10">SUMPRODUCT((MOD(ROW(E17:E$97)-MIN(ROW(E17:E$97)),7)=0)*(E17:E$97&gt;0)*E17:E$97)+SUMPRODUCT((MOD(ROW(E115:E$125)-MIN(ROW(E115:E$125)),7)=0)*(E115:E$125&gt;0)*E115:E$125)</f>
        <v>26927.819999999996</v>
      </c>
      <c r="F10" s="29" cm="1">
        <f t="array" ref="F10">SUMPRODUCT((MOD(ROW(F17:F$97)-MIN(ROW(F17:F$97)),7)=0)*(F17:F$97&gt;0)*F17:F$97)+SUMPRODUCT((MOD(ROW(F115:F$125)-MIN(ROW(F115:F$125)),7)=0)*(F115:F$125&gt;0)*F115:F$125)</f>
        <v>24708.640000000003</v>
      </c>
      <c r="G10" s="29" cm="1">
        <f t="array" ref="G10">SUMPRODUCT((MOD(ROW(G17:G$97)-MIN(ROW(G17:G$97)),7)=0)*(G17:G$97&gt;0)*G17:G$97)+SUMPRODUCT((MOD(ROW(G115:G$125)-MIN(ROW(G115:G$125)),7)=0)*(G115:G$125&gt;0)*G115:G$125)</f>
        <v>24683.570000000003</v>
      </c>
      <c r="H10" s="29" cm="1">
        <f t="array" ref="H10">SUMPRODUCT((MOD(ROW(H17:H$97)-MIN(ROW(H17:H$97)),7)=0)*(H17:H$97&gt;0)*H17:H$97)+SUMPRODUCT((MOD(ROW(H115:H$125)-MIN(ROW(H115:H$125)),7)=0)*(H115:H$125&gt;0)*H115:H$125)</f>
        <v>7290.6100000000006</v>
      </c>
      <c r="I10" s="29" cm="1">
        <f t="array" ref="I10">SUMPRODUCT((MOD(ROW(I17:I$97)-MIN(ROW(I17:I$97)),7)=0)*(I17:I$97&gt;0)*I17:I$97)+SUMPRODUCT((MOD(ROW(I115:I$125)-MIN(ROW(I115:I$125)),7)=0)*(I115:I$125&gt;0)*I115:I$125)</f>
        <v>7173.91</v>
      </c>
      <c r="J10" s="29" cm="1">
        <f t="array" ref="J10">SUMPRODUCT((MOD(ROW(J17:J$97)-MIN(ROW(J17:J$97)),7)=0)*(J17:J$97&gt;0)*J17:J$97)+SUMPRODUCT((MOD(ROW(J115:J$125)-MIN(ROW(J115:J$125)),7)=0)*(J115:J$125&gt;0)*J115:J$125)</f>
        <v>116.69999999999999</v>
      </c>
      <c r="K10" s="29" cm="1">
        <f t="array" ref="K10">SUMPRODUCT((MOD(ROW(K17:K$97)-MIN(ROW(K17:K$97)),7)=0)*(K17:K$97&gt;0)*K17:K$97)+SUMPRODUCT((MOD(ROW(K115:K$125)-MIN(ROW(K115:K$125)),7)=0)*(K115:K$125&gt;0)*K115:K$125)</f>
        <v>17392.960000000003</v>
      </c>
      <c r="L10" s="29" cm="1">
        <f t="array" ref="L10">SUMPRODUCT((MOD(ROW(L17:L$97)-MIN(ROW(L17:L$97)),7)=0)*(L17:L$97&gt;0)*L17:L$97)+SUMPRODUCT((MOD(ROW(L115:L$125)-MIN(ROW(L115:L$125)),7)=0)*(L115:L$125&gt;0)*L115:L$125)</f>
        <v>1964.2600000000002</v>
      </c>
      <c r="M10" s="29" cm="1">
        <f t="array" ref="M10">SUMPRODUCT((MOD(ROW(M17:M$97)-MIN(ROW(M17:M$97)),7)=0)*(M17:M$97&gt;0)*M17:M$97)+SUMPRODUCT((MOD(ROW(M115:M$125)-MIN(ROW(M115:M$125)),7)=0)*(M115:M$125&gt;0)*M115:M$125)</f>
        <v>17.77</v>
      </c>
      <c r="N10" s="29" cm="1">
        <f t="array" ref="N10">SUMPRODUCT((MOD(ROW(N17:N$97)-MIN(ROW(N17:N$97)),7)=0)*(N17:N$97&gt;0)*N17:N$97)+SUMPRODUCT((MOD(ROW(N115:N$125)-MIN(ROW(N115:N$125)),7)=0)*(N115:N$125&gt;0)*N115:N$125)</f>
        <v>15410.93</v>
      </c>
      <c r="O10" s="29" cm="1">
        <f t="array" ref="O10">SUMPRODUCT((MOD(ROW(O17:O$97)-MIN(ROW(O17:O$97)),7)=0)*(O17:O$97&gt;0)*O17:O$97)+SUMPRODUCT((MOD(ROW(O115:O$125)-MIN(ROW(O115:O$125)),7)=0)*(O115:O$125&gt;0)*O115:O$125)</f>
        <v>9.2600000000000016</v>
      </c>
      <c r="P10" s="29" cm="1">
        <f t="array" ref="P10">SUMPRODUCT((MOD(ROW(P17:P$97)-MIN(ROW(P17:P$97)),7)=0)*(P17:P$97&gt;0)*P17:P$97)+SUMPRODUCT((MOD(ROW(P115:P$125)-MIN(ROW(P115:P$125)),7)=0)*(P115:P$125&gt;0)*P115:P$125)</f>
        <v>15.81</v>
      </c>
      <c r="Q10" s="29" cm="1">
        <f t="array" ref="Q10">SUMPRODUCT((MOD(ROW(Q17:Q$97)-MIN(ROW(Q17:Q$97)),7)=0)*(Q17:Q$97&gt;0)*Q17:Q$97)+SUMPRODUCT((MOD(ROW(Q115:Q$125)-MIN(ROW(Q115:Q$125)),7)=0)*(Q115:Q$125&gt;0)*Q115:Q$125)</f>
        <v>7.84</v>
      </c>
      <c r="R10" s="29" cm="1">
        <f t="array" ref="R10">SUMPRODUCT((MOD(ROW(R17:R$97)-MIN(ROW(R17:R$97)),7)=0)*(R17:R$97&gt;0)*R17:R$97)+SUMPRODUCT((MOD(ROW(R115:R$125)-MIN(ROW(R115:R$125)),7)=0)*(R115:R$125&gt;0)*R115:R$125)</f>
        <v>7.97</v>
      </c>
      <c r="S10" s="29" cm="1">
        <f t="array" ref="S10">SUMPRODUCT((MOD(ROW(S17:S$97)-MIN(ROW(S17:S$97)),7)=0)*(S17:S$97&gt;0)*S17:S$97)+SUMPRODUCT((MOD(ROW(S115:S$125)-MIN(ROW(S115:S$125)),7)=0)*(S115:S$125&gt;0)*S115:S$125)</f>
        <v>2219.1799999999998</v>
      </c>
    </row>
    <row r="11" spans="1:20" ht="20.100000000000001" customHeight="1" x14ac:dyDescent="0.15">
      <c r="A11" s="212"/>
      <c r="B11" s="213"/>
      <c r="C11" s="720" t="s">
        <v>95</v>
      </c>
      <c r="D11" s="721"/>
      <c r="E11" s="29" cm="1">
        <f t="array" ref="E11">SUMPRODUCT((MOD(ROW(E18:E$97)-MIN(ROW(E18:E$97)),7)=0)*(E18:E$97&gt;0)*E18:E$97)+SUMPRODUCT((MOD(ROW(E116:E$125)-MIN(ROW(E116:E$125)),7)=0)*(E116:E$125&gt;0)*E116:E$125)</f>
        <v>761.36000000000013</v>
      </c>
      <c r="F11" s="29" cm="1">
        <f t="array" ref="F11">SUMPRODUCT((MOD(ROW(F18:F$97)-MIN(ROW(F18:F$97)),7)=0)*(F18:F$97&gt;0)*F18:F$97)+SUMPRODUCT((MOD(ROW(F116:F$125)-MIN(ROW(F116:F$125)),7)=0)*(F116:F$125&gt;0)*F116:F$125)</f>
        <v>747.57999999999993</v>
      </c>
      <c r="G11" s="194" cm="1">
        <f t="array" ref="G11">SUMPRODUCT((MOD(ROW(G18:G$97)-MIN(ROW(G18:G$97)),7)=0)*(G18:G$97&gt;0)*G18:G$97)+SUMPRODUCT((MOD(ROW(G116:G$125)-MIN(ROW(G116:G$125)),7)=0)*(G116:G$125&gt;0)*G116:G$125)</f>
        <v>747.57999999999993</v>
      </c>
      <c r="H11" s="29" cm="1">
        <f t="array" ref="H11">SUMPRODUCT((MOD(ROW(H18:H$97)-MIN(ROW(H18:H$97)),7)=0)*(H18:H$97&gt;0)*H18:H$97)+SUMPRODUCT((MOD(ROW(H116:H$125)-MIN(ROW(H116:H$125)),7)=0)*(H116:H$125&gt;0)*H116:H$125)</f>
        <v>118.96000000000001</v>
      </c>
      <c r="I11" s="29" cm="1">
        <f t="array" ref="I11">SUMPRODUCT((MOD(ROW(I18:I$97)-MIN(ROW(I18:I$97)),7)=0)*(I18:I$97&gt;0)*I18:I$97)+SUMPRODUCT((MOD(ROW(I116:I$125)-MIN(ROW(I116:I$125)),7)=0)*(I116:I$125&gt;0)*I116:I$125)</f>
        <v>113.73</v>
      </c>
      <c r="J11" s="29" cm="1">
        <f t="array" ref="J11">SUMPRODUCT((MOD(ROW(J18:J$97)-MIN(ROW(J18:J$97)),7)=0)*(J18:J$97&gt;0)*J18:J$97)+SUMPRODUCT((MOD(ROW(J116:J$125)-MIN(ROW(J116:J$125)),7)=0)*(J116:J$125&gt;0)*J116:J$125)</f>
        <v>5.23</v>
      </c>
      <c r="K11" s="29" cm="1">
        <f t="array" ref="K11">SUMPRODUCT((MOD(ROW(K18:K$97)-MIN(ROW(K18:K$97)),7)=0)*(K18:K$97&gt;0)*K18:K$97)+SUMPRODUCT((MOD(ROW(K116:K$125)-MIN(ROW(K116:K$125)),7)=0)*(K116:K$125&gt;0)*K116:K$125)</f>
        <v>628.61999999999989</v>
      </c>
      <c r="L11" s="29" cm="1">
        <f t="array" ref="L11">SUMPRODUCT((MOD(ROW(L18:L$97)-MIN(ROW(L18:L$97)),7)=0)*(L18:L$97&gt;0)*L18:L$97)+SUMPRODUCT((MOD(ROW(L116:L$125)-MIN(ROW(L116:L$125)),7)=0)*(L116:L$125&gt;0)*L116:L$125)</f>
        <v>42.43</v>
      </c>
      <c r="M11" s="29" cm="1">
        <f t="array" ref="M11">SUMPRODUCT((MOD(ROW(M18:M$97)-MIN(ROW(M18:M$97)),7)=0)*(M18:M$97&gt;0)*M18:M$97)+SUMPRODUCT((MOD(ROW(M116:M$125)-MIN(ROW(M116:M$125)),7)=0)*(M116:M$125&gt;0)*M116:M$125)</f>
        <v>0</v>
      </c>
      <c r="N11" s="29" cm="1">
        <f t="array" ref="N11">SUMPRODUCT((MOD(ROW(N18:N$97)-MIN(ROW(N18:N$97)),7)=0)*(N18:N$97&gt;0)*N18:N$97)+SUMPRODUCT((MOD(ROW(N116:N$125)-MIN(ROW(N116:N$125)),7)=0)*(N116:N$125&gt;0)*N116:N$125)</f>
        <v>586.18999999999994</v>
      </c>
      <c r="O11" s="29" cm="1">
        <f t="array" ref="O11">SUMPRODUCT((MOD(ROW(O18:O$97)-MIN(ROW(O18:O$97)),7)=0)*(O18:O$97&gt;0)*O18:O$97)+SUMPRODUCT((MOD(ROW(O116:O$125)-MIN(ROW(O116:O$125)),7)=0)*(O116:O$125&gt;0)*O116:O$125)</f>
        <v>0</v>
      </c>
      <c r="P11" s="29" cm="1">
        <f t="array" ref="P11">SUMPRODUCT((MOD(ROW(P18:P$97)-MIN(ROW(P18:P$97)),7)=0)*(P18:P$97&gt;0)*P18:P$97)+SUMPRODUCT((MOD(ROW(P116:P$125)-MIN(ROW(P116:P$125)),7)=0)*(P116:P$125&gt;0)*P116:P$125)</f>
        <v>0</v>
      </c>
      <c r="Q11" s="29" cm="1">
        <f t="array" ref="Q11">SUMPRODUCT((MOD(ROW(Q18:Q$97)-MIN(ROW(Q18:Q$97)),7)=0)*(Q18:Q$97&gt;0)*Q18:Q$97)+SUMPRODUCT((MOD(ROW(Q116:Q$125)-MIN(ROW(Q116:Q$125)),7)=0)*(Q116:Q$125&gt;0)*Q116:Q$125)</f>
        <v>0</v>
      </c>
      <c r="R11" s="29" cm="1">
        <f t="array" ref="R11">SUMPRODUCT((MOD(ROW(R18:R$97)-MIN(ROW(R18:R$97)),7)=0)*(R18:R$97&gt;0)*R18:R$97)+SUMPRODUCT((MOD(ROW(R116:R$125)-MIN(ROW(R116:R$125)),7)=0)*(R116:R$125&gt;0)*R116:R$125)</f>
        <v>0</v>
      </c>
      <c r="S11" s="29" cm="1">
        <f t="array" ref="S11">SUMPRODUCT((MOD(ROW(S18:S$97)-MIN(ROW(S18:S$97)),7)=0)*(S18:S$97&gt;0)*S18:S$97)+SUMPRODUCT((MOD(ROW(S116:S$125)-MIN(ROW(S116:S$125)),7)=0)*(S116:S$125&gt;0)*S116:S$125)</f>
        <v>13.780000000000001</v>
      </c>
    </row>
    <row r="12" spans="1:20" ht="20.100000000000001" customHeight="1" x14ac:dyDescent="0.15">
      <c r="A12" s="212"/>
      <c r="B12" s="213"/>
      <c r="C12" s="720" t="s">
        <v>96</v>
      </c>
      <c r="D12" s="721"/>
      <c r="E12" s="194" cm="1">
        <f t="array" ref="E12">SUMPRODUCT((MOD(ROW(E19:E$97)-MIN(ROW(E19:E$97)),7)=0)*(E19:E$97&gt;0)*E19:E$97)+SUMPRODUCT((MOD(ROW(E117:E$125)-MIN(ROW(E117:E$125)),7)=0)*(E117:E$125&gt;0)*E117:E$125)</f>
        <v>154424.20000000001</v>
      </c>
      <c r="F12" s="29" cm="1">
        <f t="array" ref="F12">SUMPRODUCT((MOD(ROW(F19:F$97)-MIN(ROW(F19:F$97)),7)=0)*(F19:F$97&gt;0)*F19:F$97)+SUMPRODUCT((MOD(ROW(F117:F$125)-MIN(ROW(F117:F$125)),7)=0)*(F117:F$125&gt;0)*F117:F$125)</f>
        <v>149435.96999999997</v>
      </c>
      <c r="G12" s="29" cm="1">
        <f t="array" ref="G12">SUMPRODUCT((MOD(ROW(G19:G$97)-MIN(ROW(G19:G$97)),7)=0)*(G19:G$97&gt;0)*G19:G$97)+SUMPRODUCT((MOD(ROW(G117:G$125)-MIN(ROW(G117:G$125)),7)=0)*(G117:G$125&gt;0)*G117:G$125)</f>
        <v>148668.94</v>
      </c>
      <c r="H12" s="29" cm="1">
        <f t="array" ref="H12">SUMPRODUCT((MOD(ROW(H19:H$97)-MIN(ROW(H19:H$97)),7)=0)*(H19:H$97&gt;0)*H19:H$97)+SUMPRODUCT((MOD(ROW(H117:H$125)-MIN(ROW(H117:H$125)),7)=0)*(H117:H$125&gt;0)*H117:H$125)</f>
        <v>105810.5</v>
      </c>
      <c r="I12" s="29" cm="1">
        <f t="array" ref="I12">SUMPRODUCT((MOD(ROW(I19:I$97)-MIN(ROW(I19:I$97)),7)=0)*(I19:I$97&gt;0)*I19:I$97)+SUMPRODUCT((MOD(ROW(I117:I$125)-MIN(ROW(I117:I$125)),7)=0)*(I117:I$125&gt;0)*I117:I$125)</f>
        <v>105362.98999999999</v>
      </c>
      <c r="J12" s="29" cm="1">
        <f t="array" ref="J12">SUMPRODUCT((MOD(ROW(J19:J$97)-MIN(ROW(J19:J$97)),7)=0)*(J19:J$97&gt;0)*J19:J$97)+SUMPRODUCT((MOD(ROW(J117:J$125)-MIN(ROW(J117:J$125)),7)=0)*(J117:J$125&gt;0)*J117:J$125)</f>
        <v>447.51</v>
      </c>
      <c r="K12" s="29" cm="1">
        <f t="array" ref="K12">SUMPRODUCT((MOD(ROW(K19:K$97)-MIN(ROW(K19:K$97)),7)=0)*(K19:K$97&gt;0)*K19:K$97)+SUMPRODUCT((MOD(ROW(K117:K$125)-MIN(ROW(K117:K$125)),7)=0)*(K117:K$125&gt;0)*K117:K$125)</f>
        <v>42858.44</v>
      </c>
      <c r="L12" s="29" cm="1">
        <f t="array" ref="L12">SUMPRODUCT((MOD(ROW(L19:L$97)-MIN(ROW(L19:L$97)),7)=0)*(L19:L$97&gt;0)*L19:L$97)+SUMPRODUCT((MOD(ROW(L117:L$125)-MIN(ROW(L117:L$125)),7)=0)*(L117:L$125&gt;0)*L117:L$125)</f>
        <v>5433.76</v>
      </c>
      <c r="M12" s="29" cm="1">
        <f t="array" ref="M12">SUMPRODUCT((MOD(ROW(M19:M$97)-MIN(ROW(M19:M$97)),7)=0)*(M19:M$97&gt;0)*M19:M$97)+SUMPRODUCT((MOD(ROW(M117:M$125)-MIN(ROW(M117:M$125)),7)=0)*(M117:M$125&gt;0)*M117:M$125)</f>
        <v>383.75</v>
      </c>
      <c r="N12" s="29" cm="1">
        <f t="array" ref="N12">SUMPRODUCT((MOD(ROW(N19:N$97)-MIN(ROW(N19:N$97)),7)=0)*(N19:N$97&gt;0)*N19:N$97)+SUMPRODUCT((MOD(ROW(N117:N$125)-MIN(ROW(N117:N$125)),7)=0)*(N117:N$125&gt;0)*N117:N$125)</f>
        <v>37040.93</v>
      </c>
      <c r="O12" s="29" cm="1">
        <f t="array" ref="O12">SUMPRODUCT((MOD(ROW(O19:O$97)-MIN(ROW(O19:O$97)),7)=0)*(O19:O$97&gt;0)*O19:O$97)+SUMPRODUCT((MOD(ROW(O117:O$125)-MIN(ROW(O117:O$125)),7)=0)*(O117:O$125&gt;0)*O117:O$125)</f>
        <v>0.42</v>
      </c>
      <c r="P12" s="29" cm="1">
        <f t="array" ref="P12">SUMPRODUCT((MOD(ROW(P19:P$97)-MIN(ROW(P19:P$97)),7)=0)*(P19:P$97&gt;0)*P19:P$97)+SUMPRODUCT((MOD(ROW(P117:P$125)-MIN(ROW(P117:P$125)),7)=0)*(P117:P$125&gt;0)*P117:P$125)</f>
        <v>766.61</v>
      </c>
      <c r="Q12" s="29" cm="1">
        <f t="array" ref="Q12">SUMPRODUCT((MOD(ROW(Q19:Q$97)-MIN(ROW(Q19:Q$97)),7)=0)*(Q19:Q$97&gt;0)*Q19:Q$97)+SUMPRODUCT((MOD(ROW(Q117:Q$125)-MIN(ROW(Q117:Q$125)),7)=0)*(Q117:Q$125&gt;0)*Q117:Q$125)</f>
        <v>611.24</v>
      </c>
      <c r="R12" s="29" cm="1">
        <f t="array" ref="R12">SUMPRODUCT((MOD(ROW(R19:R$97)-MIN(ROW(R19:R$97)),7)=0)*(R19:R$97&gt;0)*R19:R$97)+SUMPRODUCT((MOD(ROW(R117:R$125)-MIN(ROW(R117:R$125)),7)=0)*(R117:R$125&gt;0)*R117:R$125)</f>
        <v>155.36999999999998</v>
      </c>
      <c r="S12" s="29" cm="1">
        <f t="array" ref="S12">SUMPRODUCT((MOD(ROW(S19:S$97)-MIN(ROW(S19:S$97)),7)=0)*(S19:S$97&gt;0)*S19:S$97)+SUMPRODUCT((MOD(ROW(S117:S$125)-MIN(ROW(S117:S$125)),7)=0)*(S117:S$125&gt;0)*S117:S$125)</f>
        <v>4988.2300000000005</v>
      </c>
    </row>
    <row r="13" spans="1:20" ht="20.100000000000001" customHeight="1" thickBot="1" x14ac:dyDescent="0.2">
      <c r="A13" s="214"/>
      <c r="B13" s="215"/>
      <c r="C13" s="729" t="s">
        <v>97</v>
      </c>
      <c r="D13" s="730"/>
      <c r="E13" s="195" cm="1">
        <f t="array" ref="E13">SUMPRODUCT((MOD(ROW(E20:E$97)-MIN(ROW(E20:E$97)),7)=0)*(E20:E$97&gt;0)*E20:E$97)+SUMPRODUCT((MOD(ROW(E118:E$125)-MIN(ROW(E118:E$125)),7)=0)*(E118:E$125&gt;0)*E118:E$125)</f>
        <v>0</v>
      </c>
      <c r="F13" s="195" cm="1">
        <f t="array" ref="F13">SUMPRODUCT((MOD(ROW(F20:F$97)-MIN(ROW(F20:F$97)),7)=0)*(F20:F$97&gt;0)*F20:F$97)+SUMPRODUCT((MOD(ROW(F118:F$125)-MIN(ROW(F118:F$125)),7)=0)*(F118:F$125&gt;0)*F118:F$125)</f>
        <v>0</v>
      </c>
      <c r="G13" s="195" cm="1">
        <f t="array" ref="G13">SUMPRODUCT((MOD(ROW(G20:G$97)-MIN(ROW(G20:G$97)),7)=0)*(G20:G$97&gt;0)*G20:G$97)+SUMPRODUCT((MOD(ROW(G118:G$125)-MIN(ROW(G118:G$125)),7)=0)*(G118:G$125&gt;0)*G118:G$125)</f>
        <v>0</v>
      </c>
      <c r="H13" s="195" cm="1">
        <f t="array" ref="H13">SUMPRODUCT((MOD(ROW(H20:H$97)-MIN(ROW(H20:H$97)),7)=0)*(H20:H$97&gt;0)*H20:H$97)+SUMPRODUCT((MOD(ROW(H118:H$125)-MIN(ROW(H118:H$125)),7)=0)*(H118:H$125&gt;0)*H118:H$125)</f>
        <v>0</v>
      </c>
      <c r="I13" s="195" cm="1">
        <f t="array" ref="I13">SUMPRODUCT((MOD(ROW(I20:I$97)-MIN(ROW(I20:I$97)),7)=0)*(I20:I$97&gt;0)*I20:I$97)+SUMPRODUCT((MOD(ROW(I118:I$125)-MIN(ROW(I118:I$125)),7)=0)*(I118:I$125&gt;0)*I118:I$125)</f>
        <v>0</v>
      </c>
      <c r="J13" s="196" cm="1">
        <f t="array" ref="J13">SUMPRODUCT((MOD(ROW(J20:J$97)-MIN(ROW(J20:J$97)),7)=0)*(J20:J$97&gt;0)*J20:J$97)+SUMPRODUCT((MOD(ROW(J118:J$125)-MIN(ROW(J118:J$125)),7)=0)*(J118:J$125&gt;0)*J118:J$125)</f>
        <v>0</v>
      </c>
      <c r="K13" s="195" cm="1">
        <f t="array" ref="K13">SUMPRODUCT((MOD(ROW(K20:K$97)-MIN(ROW(K20:K$97)),7)=0)*(K20:K$97&gt;0)*K20:K$97)+SUMPRODUCT((MOD(ROW(K118:K$125)-MIN(ROW(K118:K$125)),7)=0)*(K118:K$125&gt;0)*K118:K$125)</f>
        <v>0</v>
      </c>
      <c r="L13" s="196" cm="1">
        <f t="array" ref="L13">SUMPRODUCT((MOD(ROW(L20:L$97)-MIN(ROW(L20:L$97)),7)=0)*(L20:L$97&gt;0)*L20:L$97)+SUMPRODUCT((MOD(ROW(L118:L$125)-MIN(ROW(L118:L$125)),7)=0)*(L118:L$125&gt;0)*L118:L$125)</f>
        <v>0</v>
      </c>
      <c r="M13" s="195" cm="1">
        <f t="array" ref="M13">SUMPRODUCT((MOD(ROW(M20:M$97)-MIN(ROW(M20:M$97)),7)=0)*(M20:M$97&gt;0)*M20:M$97)+SUMPRODUCT((MOD(ROW(M118:M$125)-MIN(ROW(M118:M$125)),7)=0)*(M118:M$125&gt;0)*M118:M$125)</f>
        <v>0</v>
      </c>
      <c r="N13" s="195" cm="1">
        <f t="array" ref="N13">SUMPRODUCT((MOD(ROW(N20:N$97)-MIN(ROW(N20:N$97)),7)=0)*(N20:N$97&gt;0)*N20:N$97)+SUMPRODUCT((MOD(ROW(N118:N$125)-MIN(ROW(N118:N$125)),7)=0)*(N118:N$125&gt;0)*N118:N$125)</f>
        <v>0</v>
      </c>
      <c r="O13" s="196" cm="1">
        <f t="array" ref="O13">SUMPRODUCT((MOD(ROW(O20:O$97)-MIN(ROW(O20:O$97)),7)=0)*(O20:O$97&gt;0)*O20:O$97)+SUMPRODUCT((MOD(ROW(O118:O$125)-MIN(ROW(O118:O$125)),7)=0)*(O118:O$125&gt;0)*O118:O$125)</f>
        <v>0</v>
      </c>
      <c r="P13" s="196" cm="1">
        <f t="array" ref="P13">SUMPRODUCT((MOD(ROW(P20:P$97)-MIN(ROW(P20:P$97)),7)=0)*(P20:P$97&gt;0)*P20:P$97)+SUMPRODUCT((MOD(ROW(P118:P$125)-MIN(ROW(P118:P$125)),7)=0)*(P118:P$125&gt;0)*P118:P$125)</f>
        <v>0</v>
      </c>
      <c r="Q13" s="196" cm="1">
        <f t="array" ref="Q13">SUMPRODUCT((MOD(ROW(Q20:Q$97)-MIN(ROW(Q20:Q$97)),7)=0)*(Q20:Q$97&gt;0)*Q20:Q$97)+SUMPRODUCT((MOD(ROW(Q118:Q$125)-MIN(ROW(Q118:Q$125)),7)=0)*(Q118:Q$125&gt;0)*Q118:Q$125)</f>
        <v>0</v>
      </c>
      <c r="R13" s="196" cm="1">
        <f t="array" ref="R13">SUMPRODUCT((MOD(ROW(R20:R$97)-MIN(ROW(R20:R$97)),7)=0)*(R20:R$97&gt;0)*R20:R$97)+SUMPRODUCT((MOD(ROW(R118:R$125)-MIN(ROW(R118:R$125)),7)=0)*(R118:R$125&gt;0)*R118:R$125)</f>
        <v>0</v>
      </c>
      <c r="S13" s="195" cm="1">
        <f t="array" ref="S13">SUMPRODUCT((MOD(ROW(S20:S$97)-MIN(ROW(S20:S$97)),7)=0)*(S20:S$97&gt;0)*S20:S$97)+SUMPRODUCT((MOD(ROW(S118:S$125)-MIN(ROW(S118:S$125)),7)=0)*(S118:S$125&gt;0)*S118:S$125)</f>
        <v>0</v>
      </c>
    </row>
    <row r="14" spans="1:20" ht="14.25" thickTop="1" x14ac:dyDescent="0.15">
      <c r="A14" s="144" t="s">
        <v>16</v>
      </c>
      <c r="B14" s="30" t="s">
        <v>16</v>
      </c>
      <c r="C14" s="731" t="s">
        <v>91</v>
      </c>
      <c r="D14" s="732"/>
      <c r="E14" s="29">
        <f t="shared" ref="E14:S14" si="0">SUMIF(E15:E20,"&gt;0")</f>
        <v>33901.269999999997</v>
      </c>
      <c r="F14" s="31">
        <f t="shared" si="0"/>
        <v>25348.359999999997</v>
      </c>
      <c r="G14" s="31">
        <f t="shared" si="0"/>
        <v>25341.889999999996</v>
      </c>
      <c r="H14" s="31">
        <f t="shared" si="0"/>
        <v>1737.8</v>
      </c>
      <c r="I14" s="31">
        <f t="shared" si="0"/>
        <v>1737.8</v>
      </c>
      <c r="J14" s="31">
        <f t="shared" si="0"/>
        <v>0</v>
      </c>
      <c r="K14" s="31">
        <f t="shared" si="0"/>
        <v>23604.089999999997</v>
      </c>
      <c r="L14" s="31">
        <f t="shared" si="0"/>
        <v>26.52</v>
      </c>
      <c r="M14" s="31">
        <f t="shared" si="0"/>
        <v>0</v>
      </c>
      <c r="N14" s="31">
        <f t="shared" si="0"/>
        <v>23577.569999999996</v>
      </c>
      <c r="O14" s="31">
        <f t="shared" si="0"/>
        <v>0</v>
      </c>
      <c r="P14" s="31">
        <f t="shared" si="0"/>
        <v>6.47</v>
      </c>
      <c r="Q14" s="31">
        <f t="shared" si="0"/>
        <v>0</v>
      </c>
      <c r="R14" s="31">
        <f t="shared" si="0"/>
        <v>6.47</v>
      </c>
      <c r="S14" s="31">
        <f t="shared" si="0"/>
        <v>8552.91</v>
      </c>
    </row>
    <row r="15" spans="1:20" x14ac:dyDescent="0.15">
      <c r="A15" s="25"/>
      <c r="B15" s="197"/>
      <c r="C15" s="720" t="s">
        <v>92</v>
      </c>
      <c r="D15" s="721"/>
      <c r="E15" s="29">
        <f t="shared" ref="E15:E20" si="1">IF(F15&gt;0,F15,0)+IF(S15&gt;0,S15,0)</f>
        <v>14579.24</v>
      </c>
      <c r="F15" s="29">
        <f t="shared" ref="F15:F20" si="2">IF(G15&gt;0,G15,0)+IF(O15&gt;0,O15,0)+IF(P15&gt;0,P15,0)</f>
        <v>12953.71</v>
      </c>
      <c r="G15" s="29">
        <f t="shared" ref="G15:G20" si="3">IF(H15&gt;0,H15,0)+IF(K15&gt;0,K15,0)</f>
        <v>12947.24</v>
      </c>
      <c r="H15" s="29">
        <f t="shared" ref="H15:H20" si="4">SUMIF(I15:J15,"&gt;0")</f>
        <v>1088.67</v>
      </c>
      <c r="I15" s="198">
        <v>1088.67</v>
      </c>
      <c r="J15" s="198">
        <v>0</v>
      </c>
      <c r="K15" s="29">
        <f t="shared" ref="K15:K20" si="5">SUMIF(L15:N15,"&gt;0")</f>
        <v>11858.57</v>
      </c>
      <c r="L15" s="198">
        <v>0</v>
      </c>
      <c r="M15" s="198">
        <v>0</v>
      </c>
      <c r="N15" s="198">
        <v>11858.57</v>
      </c>
      <c r="O15" s="198">
        <v>0</v>
      </c>
      <c r="P15" s="29">
        <f t="shared" ref="P15:P20" si="6">SUMIF(Q15:R15,"&gt;0")</f>
        <v>6.47</v>
      </c>
      <c r="Q15" s="198">
        <v>0</v>
      </c>
      <c r="R15" s="198">
        <v>6.47</v>
      </c>
      <c r="S15" s="198">
        <v>1625.53</v>
      </c>
    </row>
    <row r="16" spans="1:20" x14ac:dyDescent="0.15">
      <c r="A16" s="25"/>
      <c r="B16" s="197"/>
      <c r="C16" s="720" t="s">
        <v>93</v>
      </c>
      <c r="D16" s="721"/>
      <c r="E16" s="29">
        <f t="shared" si="1"/>
        <v>17073.46</v>
      </c>
      <c r="F16" s="29">
        <f t="shared" si="2"/>
        <v>10525.43</v>
      </c>
      <c r="G16" s="29">
        <f t="shared" si="3"/>
        <v>10525.43</v>
      </c>
      <c r="H16" s="29">
        <f t="shared" si="4"/>
        <v>61.83</v>
      </c>
      <c r="I16" s="198">
        <v>61.83</v>
      </c>
      <c r="J16" s="198">
        <v>0</v>
      </c>
      <c r="K16" s="29">
        <f t="shared" si="5"/>
        <v>10463.6</v>
      </c>
      <c r="L16" s="198">
        <v>0</v>
      </c>
      <c r="M16" s="198">
        <v>0</v>
      </c>
      <c r="N16" s="198">
        <v>10463.6</v>
      </c>
      <c r="O16" s="198">
        <v>0</v>
      </c>
      <c r="P16" s="29">
        <f t="shared" si="6"/>
        <v>0</v>
      </c>
      <c r="Q16" s="198">
        <v>0</v>
      </c>
      <c r="R16" s="198">
        <v>0</v>
      </c>
      <c r="S16" s="198">
        <v>6548.03</v>
      </c>
    </row>
    <row r="17" spans="1:19" x14ac:dyDescent="0.15">
      <c r="A17" s="25"/>
      <c r="B17" s="197"/>
      <c r="C17" s="720" t="s">
        <v>94</v>
      </c>
      <c r="D17" s="721"/>
      <c r="E17" s="29">
        <f t="shared" si="1"/>
        <v>1773.94</v>
      </c>
      <c r="F17" s="29">
        <f t="shared" si="2"/>
        <v>1398.78</v>
      </c>
      <c r="G17" s="29">
        <f t="shared" si="3"/>
        <v>1398.78</v>
      </c>
      <c r="H17" s="29">
        <f t="shared" si="4"/>
        <v>382.28</v>
      </c>
      <c r="I17" s="198">
        <v>382.28</v>
      </c>
      <c r="J17" s="198">
        <v>0</v>
      </c>
      <c r="K17" s="29">
        <f t="shared" si="5"/>
        <v>1016.5</v>
      </c>
      <c r="L17" s="198">
        <v>26.52</v>
      </c>
      <c r="M17" s="198">
        <v>0</v>
      </c>
      <c r="N17" s="198">
        <v>989.98</v>
      </c>
      <c r="O17" s="198">
        <v>0</v>
      </c>
      <c r="P17" s="29">
        <f t="shared" si="6"/>
        <v>0</v>
      </c>
      <c r="Q17" s="198">
        <v>0</v>
      </c>
      <c r="R17" s="198">
        <v>0</v>
      </c>
      <c r="S17" s="198">
        <v>375.16</v>
      </c>
    </row>
    <row r="18" spans="1:19" x14ac:dyDescent="0.15">
      <c r="A18" s="25"/>
      <c r="B18" s="197"/>
      <c r="C18" s="720" t="s">
        <v>95</v>
      </c>
      <c r="D18" s="721"/>
      <c r="E18" s="29">
        <f t="shared" si="1"/>
        <v>26.310000000000002</v>
      </c>
      <c r="F18" s="29">
        <f t="shared" si="2"/>
        <v>26.14</v>
      </c>
      <c r="G18" s="29">
        <f t="shared" si="3"/>
        <v>26.14</v>
      </c>
      <c r="H18" s="29">
        <f t="shared" si="4"/>
        <v>0</v>
      </c>
      <c r="I18" s="198">
        <v>0</v>
      </c>
      <c r="J18" s="198">
        <v>0</v>
      </c>
      <c r="K18" s="29">
        <f t="shared" si="5"/>
        <v>26.14</v>
      </c>
      <c r="L18" s="198">
        <v>0</v>
      </c>
      <c r="M18" s="198">
        <v>0</v>
      </c>
      <c r="N18" s="198">
        <v>26.14</v>
      </c>
      <c r="O18" s="198">
        <v>0</v>
      </c>
      <c r="P18" s="29">
        <f t="shared" si="6"/>
        <v>0</v>
      </c>
      <c r="Q18" s="198">
        <v>0</v>
      </c>
      <c r="R18" s="198">
        <v>0</v>
      </c>
      <c r="S18" s="198">
        <v>0.17</v>
      </c>
    </row>
    <row r="19" spans="1:19" x14ac:dyDescent="0.15">
      <c r="A19" s="25"/>
      <c r="B19" s="197"/>
      <c r="C19" s="720" t="s">
        <v>96</v>
      </c>
      <c r="D19" s="721"/>
      <c r="E19" s="29">
        <f t="shared" si="1"/>
        <v>448.32</v>
      </c>
      <c r="F19" s="29">
        <f t="shared" si="2"/>
        <v>444.3</v>
      </c>
      <c r="G19" s="29">
        <f t="shared" si="3"/>
        <v>444.3</v>
      </c>
      <c r="H19" s="29">
        <f t="shared" si="4"/>
        <v>205.02</v>
      </c>
      <c r="I19" s="198">
        <v>205.02</v>
      </c>
      <c r="J19" s="198">
        <v>0</v>
      </c>
      <c r="K19" s="29">
        <f t="shared" si="5"/>
        <v>239.28</v>
      </c>
      <c r="L19" s="198">
        <v>0</v>
      </c>
      <c r="M19" s="198">
        <v>0</v>
      </c>
      <c r="N19" s="198">
        <v>239.28</v>
      </c>
      <c r="O19" s="198">
        <v>0</v>
      </c>
      <c r="P19" s="29">
        <f t="shared" si="6"/>
        <v>0</v>
      </c>
      <c r="Q19" s="198">
        <v>0</v>
      </c>
      <c r="R19" s="198">
        <v>0</v>
      </c>
      <c r="S19" s="198">
        <v>4.0199999999999996</v>
      </c>
    </row>
    <row r="20" spans="1:19" x14ac:dyDescent="0.15">
      <c r="A20" s="25"/>
      <c r="B20" s="197"/>
      <c r="C20" s="727" t="s">
        <v>97</v>
      </c>
      <c r="D20" s="728"/>
      <c r="E20" s="29">
        <f t="shared" si="1"/>
        <v>0</v>
      </c>
      <c r="F20" s="29">
        <f t="shared" si="2"/>
        <v>0</v>
      </c>
      <c r="G20" s="29">
        <f t="shared" si="3"/>
        <v>0</v>
      </c>
      <c r="H20" s="29">
        <f t="shared" si="4"/>
        <v>0</v>
      </c>
      <c r="I20" s="198">
        <v>0</v>
      </c>
      <c r="J20" s="198">
        <v>0</v>
      </c>
      <c r="K20" s="29">
        <f t="shared" si="5"/>
        <v>0</v>
      </c>
      <c r="L20" s="198">
        <v>0</v>
      </c>
      <c r="M20" s="198">
        <v>0</v>
      </c>
      <c r="N20" s="198">
        <v>0</v>
      </c>
      <c r="O20" s="198">
        <v>0</v>
      </c>
      <c r="P20" s="29">
        <f t="shared" si="6"/>
        <v>0</v>
      </c>
      <c r="Q20" s="198">
        <v>0</v>
      </c>
      <c r="R20" s="198">
        <v>0</v>
      </c>
      <c r="S20" s="198">
        <v>0</v>
      </c>
    </row>
    <row r="21" spans="1:19" x14ac:dyDescent="0.15">
      <c r="A21" s="144" t="s">
        <v>17</v>
      </c>
      <c r="B21" s="30" t="s">
        <v>17</v>
      </c>
      <c r="C21" s="725" t="s">
        <v>91</v>
      </c>
      <c r="D21" s="726"/>
      <c r="E21" s="31">
        <f t="shared" ref="E21:S21" si="7">SUMIF(E22:E27,"&gt;0")</f>
        <v>36536.9</v>
      </c>
      <c r="F21" s="31">
        <f t="shared" si="7"/>
        <v>34688.800000000003</v>
      </c>
      <c r="G21" s="31">
        <f t="shared" si="7"/>
        <v>34673.65</v>
      </c>
      <c r="H21" s="31">
        <f t="shared" si="7"/>
        <v>4357.58</v>
      </c>
      <c r="I21" s="31">
        <f t="shared" si="7"/>
        <v>4357.58</v>
      </c>
      <c r="J21" s="31">
        <f t="shared" si="7"/>
        <v>0</v>
      </c>
      <c r="K21" s="31">
        <f t="shared" si="7"/>
        <v>30316.07</v>
      </c>
      <c r="L21" s="31">
        <f t="shared" si="7"/>
        <v>1614.77</v>
      </c>
      <c r="M21" s="31">
        <f t="shared" si="7"/>
        <v>14.95</v>
      </c>
      <c r="N21" s="31">
        <f t="shared" si="7"/>
        <v>28686.350000000002</v>
      </c>
      <c r="O21" s="199">
        <f t="shared" si="7"/>
        <v>0</v>
      </c>
      <c r="P21" s="31">
        <f t="shared" si="7"/>
        <v>15.15</v>
      </c>
      <c r="Q21" s="31">
        <f t="shared" si="7"/>
        <v>0</v>
      </c>
      <c r="R21" s="31">
        <f t="shared" si="7"/>
        <v>15.15</v>
      </c>
      <c r="S21" s="31">
        <f t="shared" si="7"/>
        <v>1848.1</v>
      </c>
    </row>
    <row r="22" spans="1:19" x14ac:dyDescent="0.15">
      <c r="A22" s="25"/>
      <c r="B22" s="197"/>
      <c r="C22" s="720" t="s">
        <v>92</v>
      </c>
      <c r="D22" s="721"/>
      <c r="E22" s="29">
        <f t="shared" ref="E22:E27" si="8">IF(F22&gt;0,F22,0)+IF(S22&gt;0,S22,0)</f>
        <v>21525.020000000004</v>
      </c>
      <c r="F22" s="29">
        <f t="shared" ref="F22:F27" si="9">IF(G22&gt;0,G22,0)+IF(O22&gt;0,O22,0)+IF(P22&gt;0,P22,0)</f>
        <v>20643.890000000003</v>
      </c>
      <c r="G22" s="29">
        <f t="shared" ref="G22:G27" si="10">IF(H22&gt;0,H22,0)+IF(K22&gt;0,K22,0)</f>
        <v>20628.740000000002</v>
      </c>
      <c r="H22" s="29">
        <f t="shared" ref="H22:H27" si="11">SUMIF(I22:J22,"&gt;0")</f>
        <v>2385.77</v>
      </c>
      <c r="I22" s="198">
        <v>2385.77</v>
      </c>
      <c r="J22" s="198">
        <v>0</v>
      </c>
      <c r="K22" s="29">
        <f t="shared" ref="K22:K27" si="12">SUMIF(L22:N22,"&gt;0")</f>
        <v>18242.97</v>
      </c>
      <c r="L22" s="198">
        <v>741.39</v>
      </c>
      <c r="M22" s="198">
        <v>0</v>
      </c>
      <c r="N22" s="198">
        <v>17501.580000000002</v>
      </c>
      <c r="O22" s="198">
        <v>0</v>
      </c>
      <c r="P22" s="29">
        <f t="shared" ref="P22:P27" si="13">SUMIF(Q22:R22,"&gt;0")</f>
        <v>15.15</v>
      </c>
      <c r="Q22" s="198">
        <v>0</v>
      </c>
      <c r="R22" s="198">
        <v>15.15</v>
      </c>
      <c r="S22" s="198">
        <v>881.13</v>
      </c>
    </row>
    <row r="23" spans="1:19" x14ac:dyDescent="0.15">
      <c r="A23" s="25"/>
      <c r="B23" s="197"/>
      <c r="C23" s="720" t="s">
        <v>93</v>
      </c>
      <c r="D23" s="721"/>
      <c r="E23" s="29">
        <f t="shared" si="8"/>
        <v>10389.91</v>
      </c>
      <c r="F23" s="29">
        <f t="shared" si="9"/>
        <v>9596.7999999999993</v>
      </c>
      <c r="G23" s="29">
        <f t="shared" si="10"/>
        <v>9596.7999999999993</v>
      </c>
      <c r="H23" s="29">
        <f t="shared" si="11"/>
        <v>143.47999999999999</v>
      </c>
      <c r="I23" s="198">
        <v>143.47999999999999</v>
      </c>
      <c r="J23" s="198">
        <v>0</v>
      </c>
      <c r="K23" s="29">
        <f t="shared" si="12"/>
        <v>9453.32</v>
      </c>
      <c r="L23" s="198">
        <v>205.91</v>
      </c>
      <c r="M23" s="198">
        <v>0</v>
      </c>
      <c r="N23" s="198">
        <v>9247.41</v>
      </c>
      <c r="O23" s="198">
        <v>0</v>
      </c>
      <c r="P23" s="29">
        <f t="shared" si="13"/>
        <v>0</v>
      </c>
      <c r="Q23" s="198">
        <v>0</v>
      </c>
      <c r="R23" s="198">
        <v>0</v>
      </c>
      <c r="S23" s="198">
        <v>793.11</v>
      </c>
    </row>
    <row r="24" spans="1:19" x14ac:dyDescent="0.15">
      <c r="A24" s="25"/>
      <c r="B24" s="197"/>
      <c r="C24" s="720" t="s">
        <v>94</v>
      </c>
      <c r="D24" s="721"/>
      <c r="E24" s="29">
        <f t="shared" si="8"/>
        <v>434.28000000000003</v>
      </c>
      <c r="F24" s="29">
        <f t="shared" si="9"/>
        <v>392.54</v>
      </c>
      <c r="G24" s="29">
        <f t="shared" si="10"/>
        <v>392.54</v>
      </c>
      <c r="H24" s="29">
        <f t="shared" si="11"/>
        <v>116.56</v>
      </c>
      <c r="I24" s="198">
        <v>116.56</v>
      </c>
      <c r="J24" s="198">
        <v>0</v>
      </c>
      <c r="K24" s="29">
        <f t="shared" si="12"/>
        <v>275.98</v>
      </c>
      <c r="L24" s="198">
        <v>9.16</v>
      </c>
      <c r="M24" s="198">
        <v>0</v>
      </c>
      <c r="N24" s="198">
        <v>266.82</v>
      </c>
      <c r="O24" s="198">
        <v>0</v>
      </c>
      <c r="P24" s="29">
        <f t="shared" si="13"/>
        <v>0</v>
      </c>
      <c r="Q24" s="198">
        <v>0</v>
      </c>
      <c r="R24" s="198">
        <v>0</v>
      </c>
      <c r="S24" s="198">
        <v>41.74</v>
      </c>
    </row>
    <row r="25" spans="1:19" x14ac:dyDescent="0.15">
      <c r="A25" s="25"/>
      <c r="B25" s="197"/>
      <c r="C25" s="720" t="s">
        <v>95</v>
      </c>
      <c r="D25" s="721"/>
      <c r="E25" s="29">
        <f t="shared" si="8"/>
        <v>0</v>
      </c>
      <c r="F25" s="29">
        <f t="shared" si="9"/>
        <v>0</v>
      </c>
      <c r="G25" s="29">
        <f t="shared" si="10"/>
        <v>0</v>
      </c>
      <c r="H25" s="29">
        <f t="shared" si="11"/>
        <v>0</v>
      </c>
      <c r="I25" s="198">
        <v>0</v>
      </c>
      <c r="J25" s="198">
        <v>0</v>
      </c>
      <c r="K25" s="29">
        <f t="shared" si="12"/>
        <v>0</v>
      </c>
      <c r="L25" s="198">
        <v>0</v>
      </c>
      <c r="M25" s="198">
        <v>0</v>
      </c>
      <c r="N25" s="198">
        <v>0</v>
      </c>
      <c r="O25" s="198">
        <v>0</v>
      </c>
      <c r="P25" s="29">
        <f t="shared" si="13"/>
        <v>0</v>
      </c>
      <c r="Q25" s="198">
        <v>0</v>
      </c>
      <c r="R25" s="198">
        <v>0</v>
      </c>
      <c r="S25" s="198">
        <v>0</v>
      </c>
    </row>
    <row r="26" spans="1:19" x14ac:dyDescent="0.15">
      <c r="A26" s="25"/>
      <c r="B26" s="197"/>
      <c r="C26" s="720" t="s">
        <v>96</v>
      </c>
      <c r="D26" s="721"/>
      <c r="E26" s="29">
        <f t="shared" si="8"/>
        <v>4187.6900000000005</v>
      </c>
      <c r="F26" s="29">
        <f t="shared" si="9"/>
        <v>4055.57</v>
      </c>
      <c r="G26" s="29">
        <f t="shared" si="10"/>
        <v>4055.57</v>
      </c>
      <c r="H26" s="29">
        <f t="shared" si="11"/>
        <v>1711.77</v>
      </c>
      <c r="I26" s="198">
        <v>1711.77</v>
      </c>
      <c r="J26" s="198">
        <v>0</v>
      </c>
      <c r="K26" s="29">
        <f t="shared" si="12"/>
        <v>2343.8000000000002</v>
      </c>
      <c r="L26" s="198">
        <v>658.31</v>
      </c>
      <c r="M26" s="198">
        <v>14.95</v>
      </c>
      <c r="N26" s="198">
        <v>1670.54</v>
      </c>
      <c r="O26" s="198">
        <v>0</v>
      </c>
      <c r="P26" s="29">
        <f t="shared" si="13"/>
        <v>0</v>
      </c>
      <c r="Q26" s="198">
        <v>0</v>
      </c>
      <c r="R26" s="198">
        <v>0</v>
      </c>
      <c r="S26" s="198">
        <v>132.12</v>
      </c>
    </row>
    <row r="27" spans="1:19" x14ac:dyDescent="0.15">
      <c r="A27" s="26"/>
      <c r="B27" s="200"/>
      <c r="C27" s="727" t="s">
        <v>97</v>
      </c>
      <c r="D27" s="728"/>
      <c r="E27" s="27">
        <f t="shared" si="8"/>
        <v>0</v>
      </c>
      <c r="F27" s="27">
        <f t="shared" si="9"/>
        <v>0</v>
      </c>
      <c r="G27" s="27">
        <f t="shared" si="10"/>
        <v>0</v>
      </c>
      <c r="H27" s="27">
        <f t="shared" si="11"/>
        <v>0</v>
      </c>
      <c r="I27" s="201">
        <v>0</v>
      </c>
      <c r="J27" s="201">
        <v>0</v>
      </c>
      <c r="K27" s="27">
        <f t="shared" si="12"/>
        <v>0</v>
      </c>
      <c r="L27" s="201">
        <v>0</v>
      </c>
      <c r="M27" s="201">
        <v>0</v>
      </c>
      <c r="N27" s="201">
        <v>0</v>
      </c>
      <c r="O27" s="201">
        <v>0</v>
      </c>
      <c r="P27" s="27">
        <f t="shared" si="13"/>
        <v>0</v>
      </c>
      <c r="Q27" s="201">
        <v>0</v>
      </c>
      <c r="R27" s="201">
        <v>0</v>
      </c>
      <c r="S27" s="201">
        <v>0</v>
      </c>
    </row>
    <row r="28" spans="1:19" ht="12.95" customHeight="1" x14ac:dyDescent="0.15">
      <c r="A28" s="144" t="s">
        <v>19</v>
      </c>
      <c r="B28" s="30" t="s">
        <v>19</v>
      </c>
      <c r="C28" s="725" t="s">
        <v>91</v>
      </c>
      <c r="D28" s="726"/>
      <c r="E28" s="31">
        <f t="shared" ref="E28:S28" si="14">SUMIF(E29:E34,"&gt;0")</f>
        <v>21573.629999999997</v>
      </c>
      <c r="F28" s="31">
        <f t="shared" si="14"/>
        <v>20208.32</v>
      </c>
      <c r="G28" s="31">
        <f t="shared" si="14"/>
        <v>20125.400000000001</v>
      </c>
      <c r="H28" s="31">
        <f t="shared" si="14"/>
        <v>10066</v>
      </c>
      <c r="I28" s="31">
        <f t="shared" si="14"/>
        <v>9962.82</v>
      </c>
      <c r="J28" s="31">
        <f t="shared" si="14"/>
        <v>103.18</v>
      </c>
      <c r="K28" s="31">
        <f t="shared" si="14"/>
        <v>10059.4</v>
      </c>
      <c r="L28" s="31">
        <f t="shared" si="14"/>
        <v>844.91000000000008</v>
      </c>
      <c r="M28" s="31">
        <f t="shared" si="14"/>
        <v>67.78</v>
      </c>
      <c r="N28" s="31">
        <f t="shared" si="14"/>
        <v>9146.7099999999991</v>
      </c>
      <c r="O28" s="199">
        <f t="shared" si="14"/>
        <v>0</v>
      </c>
      <c r="P28" s="31">
        <f t="shared" si="14"/>
        <v>82.92</v>
      </c>
      <c r="Q28" s="31">
        <f t="shared" si="14"/>
        <v>18.420000000000002</v>
      </c>
      <c r="R28" s="31">
        <f t="shared" si="14"/>
        <v>64.5</v>
      </c>
      <c r="S28" s="31">
        <f t="shared" si="14"/>
        <v>1365.31</v>
      </c>
    </row>
    <row r="29" spans="1:19" ht="12.95" customHeight="1" x14ac:dyDescent="0.15">
      <c r="A29" s="25"/>
      <c r="B29" s="197"/>
      <c r="C29" s="720" t="s">
        <v>92</v>
      </c>
      <c r="D29" s="721"/>
      <c r="E29" s="29">
        <f t="shared" ref="E29:E34" si="15">IF(F29&gt;0,F29,0)+IF(S29&gt;0,S29,0)</f>
        <v>7721.76</v>
      </c>
      <c r="F29" s="29">
        <f t="shared" ref="F29:F34" si="16">IF(G29&gt;0,G29,0)+IF(O29&gt;0,O29,0)+IF(P29&gt;0,P29,0)</f>
        <v>6911.9800000000005</v>
      </c>
      <c r="G29" s="29">
        <f t="shared" ref="G29:G34" si="17">IF(H29&gt;0,H29,0)+IF(K29&gt;0,K29,0)</f>
        <v>6871.55</v>
      </c>
      <c r="H29" s="29">
        <f t="shared" ref="H29:H34" si="18">SUMIF(I29:J29,"&gt;0")</f>
        <v>1930.0600000000002</v>
      </c>
      <c r="I29" s="198">
        <v>1860.15</v>
      </c>
      <c r="J29" s="198">
        <v>69.91</v>
      </c>
      <c r="K29" s="29">
        <f t="shared" ref="K29:K34" si="19">SUMIF(L29:N29,"&gt;0")</f>
        <v>4941.49</v>
      </c>
      <c r="L29" s="198">
        <v>376.41</v>
      </c>
      <c r="M29" s="198">
        <v>8.83</v>
      </c>
      <c r="N29" s="198">
        <v>4556.25</v>
      </c>
      <c r="O29" s="198">
        <v>0</v>
      </c>
      <c r="P29" s="29">
        <f t="shared" ref="P29:P34" si="20">SUMIF(Q29:R29,"&gt;0")</f>
        <v>40.43</v>
      </c>
      <c r="Q29" s="198">
        <v>10.050000000000001</v>
      </c>
      <c r="R29" s="198">
        <v>30.38</v>
      </c>
      <c r="S29" s="198">
        <v>809.78</v>
      </c>
    </row>
    <row r="30" spans="1:19" ht="12.95" customHeight="1" x14ac:dyDescent="0.15">
      <c r="A30" s="25"/>
      <c r="B30" s="197"/>
      <c r="C30" s="720" t="s">
        <v>93</v>
      </c>
      <c r="D30" s="721"/>
      <c r="E30" s="29">
        <f t="shared" si="15"/>
        <v>2352</v>
      </c>
      <c r="F30" s="29">
        <f t="shared" si="16"/>
        <v>2256.5</v>
      </c>
      <c r="G30" s="29">
        <f t="shared" si="17"/>
        <v>2252.79</v>
      </c>
      <c r="H30" s="29">
        <f t="shared" si="18"/>
        <v>360.44</v>
      </c>
      <c r="I30" s="198">
        <v>360.44</v>
      </c>
      <c r="J30" s="198">
        <v>0</v>
      </c>
      <c r="K30" s="29">
        <f t="shared" si="19"/>
        <v>1892.35</v>
      </c>
      <c r="L30" s="198">
        <v>42.41</v>
      </c>
      <c r="M30" s="198">
        <v>25.62</v>
      </c>
      <c r="N30" s="198">
        <v>1824.32</v>
      </c>
      <c r="O30" s="198">
        <v>0</v>
      </c>
      <c r="P30" s="29">
        <f t="shared" si="20"/>
        <v>3.71</v>
      </c>
      <c r="Q30" s="198">
        <v>0</v>
      </c>
      <c r="R30" s="198">
        <v>3.71</v>
      </c>
      <c r="S30" s="198">
        <v>95.5</v>
      </c>
    </row>
    <row r="31" spans="1:19" ht="12.95" customHeight="1" x14ac:dyDescent="0.15">
      <c r="A31" s="25"/>
      <c r="B31" s="197"/>
      <c r="C31" s="720" t="s">
        <v>94</v>
      </c>
      <c r="D31" s="721"/>
      <c r="E31" s="29">
        <f t="shared" si="15"/>
        <v>187.1</v>
      </c>
      <c r="F31" s="29">
        <f t="shared" si="16"/>
        <v>170.12</v>
      </c>
      <c r="G31" s="29">
        <f t="shared" si="17"/>
        <v>167.06</v>
      </c>
      <c r="H31" s="29">
        <f t="shared" si="18"/>
        <v>65.400000000000006</v>
      </c>
      <c r="I31" s="198">
        <v>65.400000000000006</v>
      </c>
      <c r="J31" s="198">
        <v>0</v>
      </c>
      <c r="K31" s="29">
        <f t="shared" si="19"/>
        <v>101.66000000000001</v>
      </c>
      <c r="L31" s="198">
        <v>71.150000000000006</v>
      </c>
      <c r="M31" s="198">
        <v>0</v>
      </c>
      <c r="N31" s="198">
        <v>30.51</v>
      </c>
      <c r="O31" s="198">
        <v>0</v>
      </c>
      <c r="P31" s="29">
        <f t="shared" si="20"/>
        <v>3.06</v>
      </c>
      <c r="Q31" s="198">
        <v>3.06</v>
      </c>
      <c r="R31" s="198">
        <v>0</v>
      </c>
      <c r="S31" s="198">
        <v>16.98</v>
      </c>
    </row>
    <row r="32" spans="1:19" ht="12.95" customHeight="1" x14ac:dyDescent="0.15">
      <c r="A32" s="25"/>
      <c r="B32" s="197"/>
      <c r="C32" s="720" t="s">
        <v>95</v>
      </c>
      <c r="D32" s="721"/>
      <c r="E32" s="29">
        <f t="shared" si="15"/>
        <v>0</v>
      </c>
      <c r="F32" s="29">
        <f t="shared" si="16"/>
        <v>0</v>
      </c>
      <c r="G32" s="29">
        <f t="shared" si="17"/>
        <v>0</v>
      </c>
      <c r="H32" s="29">
        <f t="shared" si="18"/>
        <v>0</v>
      </c>
      <c r="I32" s="198">
        <v>0</v>
      </c>
      <c r="J32" s="198">
        <v>0</v>
      </c>
      <c r="K32" s="29">
        <f t="shared" si="19"/>
        <v>0</v>
      </c>
      <c r="L32" s="198">
        <v>0</v>
      </c>
      <c r="M32" s="198">
        <v>0</v>
      </c>
      <c r="N32" s="198">
        <v>0</v>
      </c>
      <c r="O32" s="198">
        <v>0</v>
      </c>
      <c r="P32" s="29">
        <f t="shared" si="20"/>
        <v>0</v>
      </c>
      <c r="Q32" s="198">
        <v>0</v>
      </c>
      <c r="R32" s="198">
        <v>0</v>
      </c>
      <c r="S32" s="198">
        <v>0</v>
      </c>
    </row>
    <row r="33" spans="1:19" ht="12.95" customHeight="1" x14ac:dyDescent="0.15">
      <c r="A33" s="25"/>
      <c r="B33" s="197"/>
      <c r="C33" s="720" t="s">
        <v>96</v>
      </c>
      <c r="D33" s="721"/>
      <c r="E33" s="29">
        <f t="shared" si="15"/>
        <v>11312.769999999999</v>
      </c>
      <c r="F33" s="29">
        <f t="shared" si="16"/>
        <v>10869.72</v>
      </c>
      <c r="G33" s="29">
        <f t="shared" si="17"/>
        <v>10834</v>
      </c>
      <c r="H33" s="29">
        <f t="shared" si="18"/>
        <v>7710.1</v>
      </c>
      <c r="I33" s="198">
        <v>7676.83</v>
      </c>
      <c r="J33" s="198">
        <v>33.270000000000003</v>
      </c>
      <c r="K33" s="29">
        <f t="shared" si="19"/>
        <v>3123.9</v>
      </c>
      <c r="L33" s="198">
        <v>354.94</v>
      </c>
      <c r="M33" s="198">
        <v>33.33</v>
      </c>
      <c r="N33" s="198">
        <v>2735.63</v>
      </c>
      <c r="O33" s="198">
        <v>0</v>
      </c>
      <c r="P33" s="29">
        <f t="shared" si="20"/>
        <v>35.72</v>
      </c>
      <c r="Q33" s="198">
        <v>5.31</v>
      </c>
      <c r="R33" s="198">
        <v>30.41</v>
      </c>
      <c r="S33" s="198">
        <v>443.05</v>
      </c>
    </row>
    <row r="34" spans="1:19" ht="12.95" customHeight="1" x14ac:dyDescent="0.15">
      <c r="A34" s="26"/>
      <c r="B34" s="200"/>
      <c r="C34" s="727" t="s">
        <v>97</v>
      </c>
      <c r="D34" s="728"/>
      <c r="E34" s="27">
        <f t="shared" si="15"/>
        <v>0</v>
      </c>
      <c r="F34" s="27">
        <f t="shared" si="16"/>
        <v>0</v>
      </c>
      <c r="G34" s="27">
        <f t="shared" si="17"/>
        <v>0</v>
      </c>
      <c r="H34" s="27">
        <f t="shared" si="18"/>
        <v>0</v>
      </c>
      <c r="I34" s="201">
        <v>0</v>
      </c>
      <c r="J34" s="201">
        <v>0</v>
      </c>
      <c r="K34" s="27">
        <f t="shared" si="19"/>
        <v>0</v>
      </c>
      <c r="L34" s="201">
        <v>0</v>
      </c>
      <c r="M34" s="201">
        <v>0</v>
      </c>
      <c r="N34" s="201">
        <v>0</v>
      </c>
      <c r="O34" s="201">
        <v>0</v>
      </c>
      <c r="P34" s="27">
        <f t="shared" si="20"/>
        <v>0</v>
      </c>
      <c r="Q34" s="201">
        <v>0</v>
      </c>
      <c r="R34" s="201">
        <v>0</v>
      </c>
      <c r="S34" s="201">
        <v>0</v>
      </c>
    </row>
    <row r="35" spans="1:19" ht="12.95" customHeight="1" x14ac:dyDescent="0.15">
      <c r="A35" s="144" t="s">
        <v>20</v>
      </c>
      <c r="B35" s="30" t="s">
        <v>20</v>
      </c>
      <c r="C35" s="725" t="s">
        <v>91</v>
      </c>
      <c r="D35" s="726"/>
      <c r="E35" s="31">
        <f t="shared" ref="E35:S35" si="21">SUMIF(E36:E41,"&gt;0")</f>
        <v>17156.09</v>
      </c>
      <c r="F35" s="31">
        <f t="shared" si="21"/>
        <v>16264.019999999999</v>
      </c>
      <c r="G35" s="31">
        <f t="shared" si="21"/>
        <v>16258.16</v>
      </c>
      <c r="H35" s="31">
        <f t="shared" si="21"/>
        <v>4144.2</v>
      </c>
      <c r="I35" s="31">
        <f t="shared" si="21"/>
        <v>4101.1899999999996</v>
      </c>
      <c r="J35" s="31">
        <f t="shared" si="21"/>
        <v>43.01</v>
      </c>
      <c r="K35" s="31">
        <f t="shared" si="21"/>
        <v>12113.960000000001</v>
      </c>
      <c r="L35" s="31">
        <f t="shared" si="21"/>
        <v>480.64</v>
      </c>
      <c r="M35" s="31">
        <f t="shared" si="21"/>
        <v>5.66</v>
      </c>
      <c r="N35" s="31">
        <f t="shared" si="21"/>
        <v>11627.66</v>
      </c>
      <c r="O35" s="199">
        <f t="shared" si="21"/>
        <v>2.79</v>
      </c>
      <c r="P35" s="31">
        <f t="shared" si="21"/>
        <v>3.07</v>
      </c>
      <c r="Q35" s="31">
        <f t="shared" si="21"/>
        <v>3.07</v>
      </c>
      <c r="R35" s="31">
        <f t="shared" si="21"/>
        <v>0</v>
      </c>
      <c r="S35" s="31">
        <f t="shared" si="21"/>
        <v>892.06999999999994</v>
      </c>
    </row>
    <row r="36" spans="1:19" ht="12.95" customHeight="1" x14ac:dyDescent="0.15">
      <c r="A36" s="25"/>
      <c r="B36" s="197"/>
      <c r="C36" s="720" t="s">
        <v>92</v>
      </c>
      <c r="D36" s="721"/>
      <c r="E36" s="29">
        <f t="shared" ref="E36:E41" si="22">IF(F36&gt;0,F36,0)+IF(S36&gt;0,S36,0)</f>
        <v>8585.869999999999</v>
      </c>
      <c r="F36" s="29">
        <f t="shared" ref="F36:F41" si="23">IF(G36&gt;0,G36,0)+IF(O36&gt;0,O36,0)+IF(P36&gt;0,P36,0)</f>
        <v>8128.24</v>
      </c>
      <c r="G36" s="29">
        <f t="shared" ref="G36:G41" si="24">IF(H36&gt;0,H36,0)+IF(K36&gt;0,K36,0)</f>
        <v>8128.24</v>
      </c>
      <c r="H36" s="29">
        <f t="shared" ref="H36:H41" si="25">SUMIF(I36:J36,"&gt;0")</f>
        <v>1807.38</v>
      </c>
      <c r="I36" s="198">
        <v>1807.38</v>
      </c>
      <c r="J36" s="198">
        <v>0</v>
      </c>
      <c r="K36" s="29">
        <f t="shared" ref="K36:K41" si="26">SUMIF(L36:N36,"&gt;0")</f>
        <v>6320.86</v>
      </c>
      <c r="L36" s="198">
        <v>257.79000000000002</v>
      </c>
      <c r="M36" s="198">
        <v>0</v>
      </c>
      <c r="N36" s="198">
        <v>6063.07</v>
      </c>
      <c r="O36" s="198">
        <v>0</v>
      </c>
      <c r="P36" s="29">
        <f t="shared" ref="P36:P41" si="27">SUMIF(Q36:R36,"&gt;0")</f>
        <v>0</v>
      </c>
      <c r="Q36" s="198">
        <v>0</v>
      </c>
      <c r="R36" s="198">
        <v>0</v>
      </c>
      <c r="S36" s="198">
        <v>457.63</v>
      </c>
    </row>
    <row r="37" spans="1:19" ht="12.95" customHeight="1" x14ac:dyDescent="0.15">
      <c r="A37" s="25"/>
      <c r="B37" s="197"/>
      <c r="C37" s="720" t="s">
        <v>93</v>
      </c>
      <c r="D37" s="721"/>
      <c r="E37" s="29">
        <f t="shared" si="22"/>
        <v>2990.42</v>
      </c>
      <c r="F37" s="29">
        <f t="shared" si="23"/>
        <v>2879.23</v>
      </c>
      <c r="G37" s="29">
        <f t="shared" si="24"/>
        <v>2879.23</v>
      </c>
      <c r="H37" s="29">
        <f t="shared" si="25"/>
        <v>68.27</v>
      </c>
      <c r="I37" s="198">
        <v>68.27</v>
      </c>
      <c r="J37" s="198">
        <v>0</v>
      </c>
      <c r="K37" s="29">
        <f t="shared" si="26"/>
        <v>2810.96</v>
      </c>
      <c r="L37" s="198">
        <v>0</v>
      </c>
      <c r="M37" s="198">
        <v>0</v>
      </c>
      <c r="N37" s="198">
        <v>2810.96</v>
      </c>
      <c r="O37" s="198">
        <v>0</v>
      </c>
      <c r="P37" s="29">
        <f t="shared" si="27"/>
        <v>0</v>
      </c>
      <c r="Q37" s="198">
        <v>0</v>
      </c>
      <c r="R37" s="198">
        <v>0</v>
      </c>
      <c r="S37" s="198">
        <v>111.19</v>
      </c>
    </row>
    <row r="38" spans="1:19" ht="12.95" customHeight="1" x14ac:dyDescent="0.15">
      <c r="A38" s="25"/>
      <c r="B38" s="197"/>
      <c r="C38" s="720" t="s">
        <v>94</v>
      </c>
      <c r="D38" s="721"/>
      <c r="E38" s="29">
        <f t="shared" si="22"/>
        <v>2444.7399999999998</v>
      </c>
      <c r="F38" s="29">
        <f t="shared" si="23"/>
        <v>2246.54</v>
      </c>
      <c r="G38" s="29">
        <f t="shared" si="24"/>
        <v>2244.17</v>
      </c>
      <c r="H38" s="29">
        <f t="shared" si="25"/>
        <v>526.23</v>
      </c>
      <c r="I38" s="198">
        <v>483.22</v>
      </c>
      <c r="J38" s="198">
        <v>43.01</v>
      </c>
      <c r="K38" s="29">
        <f t="shared" si="26"/>
        <v>1717.9399999999998</v>
      </c>
      <c r="L38" s="198">
        <v>87.39</v>
      </c>
      <c r="M38" s="198">
        <v>4.4400000000000004</v>
      </c>
      <c r="N38" s="198">
        <v>1626.11</v>
      </c>
      <c r="O38" s="198">
        <v>2.37</v>
      </c>
      <c r="P38" s="29">
        <f t="shared" si="27"/>
        <v>0</v>
      </c>
      <c r="Q38" s="198">
        <v>0</v>
      </c>
      <c r="R38" s="198">
        <v>0</v>
      </c>
      <c r="S38" s="198">
        <v>198.2</v>
      </c>
    </row>
    <row r="39" spans="1:19" ht="12.95" customHeight="1" x14ac:dyDescent="0.15">
      <c r="A39" s="25"/>
      <c r="B39" s="197"/>
      <c r="C39" s="720" t="s">
        <v>95</v>
      </c>
      <c r="D39" s="721"/>
      <c r="E39" s="29">
        <f t="shared" si="22"/>
        <v>0</v>
      </c>
      <c r="F39" s="29">
        <f t="shared" si="23"/>
        <v>0</v>
      </c>
      <c r="G39" s="29">
        <f t="shared" si="24"/>
        <v>0</v>
      </c>
      <c r="H39" s="29">
        <f t="shared" si="25"/>
        <v>0</v>
      </c>
      <c r="I39" s="198">
        <v>0</v>
      </c>
      <c r="J39" s="198">
        <v>0</v>
      </c>
      <c r="K39" s="29">
        <f t="shared" si="26"/>
        <v>0</v>
      </c>
      <c r="L39" s="198">
        <v>0</v>
      </c>
      <c r="M39" s="198">
        <v>0</v>
      </c>
      <c r="N39" s="198">
        <v>0</v>
      </c>
      <c r="O39" s="198">
        <v>0</v>
      </c>
      <c r="P39" s="29">
        <f t="shared" si="27"/>
        <v>0</v>
      </c>
      <c r="Q39" s="198">
        <v>0</v>
      </c>
      <c r="R39" s="198">
        <v>0</v>
      </c>
      <c r="S39" s="198">
        <v>0</v>
      </c>
    </row>
    <row r="40" spans="1:19" ht="12.95" customHeight="1" x14ac:dyDescent="0.15">
      <c r="A40" s="25"/>
      <c r="B40" s="197"/>
      <c r="C40" s="720" t="s">
        <v>96</v>
      </c>
      <c r="D40" s="721"/>
      <c r="E40" s="29">
        <f t="shared" si="22"/>
        <v>3135.0600000000004</v>
      </c>
      <c r="F40" s="29">
        <f t="shared" si="23"/>
        <v>3010.01</v>
      </c>
      <c r="G40" s="29">
        <f t="shared" si="24"/>
        <v>3006.52</v>
      </c>
      <c r="H40" s="29">
        <f t="shared" si="25"/>
        <v>1742.32</v>
      </c>
      <c r="I40" s="198">
        <v>1742.32</v>
      </c>
      <c r="J40" s="198">
        <v>0</v>
      </c>
      <c r="K40" s="29">
        <f t="shared" si="26"/>
        <v>1264.2</v>
      </c>
      <c r="L40" s="198">
        <v>135.46</v>
      </c>
      <c r="M40" s="198">
        <v>1.22</v>
      </c>
      <c r="N40" s="198">
        <v>1127.52</v>
      </c>
      <c r="O40" s="198">
        <v>0.42</v>
      </c>
      <c r="P40" s="29">
        <f t="shared" si="27"/>
        <v>3.07</v>
      </c>
      <c r="Q40" s="198">
        <v>3.07</v>
      </c>
      <c r="R40" s="198">
        <v>0</v>
      </c>
      <c r="S40" s="198">
        <v>125.05</v>
      </c>
    </row>
    <row r="41" spans="1:19" ht="12.95" customHeight="1" x14ac:dyDescent="0.15">
      <c r="A41" s="26"/>
      <c r="B41" s="200"/>
      <c r="C41" s="727" t="s">
        <v>97</v>
      </c>
      <c r="D41" s="728"/>
      <c r="E41" s="27">
        <f t="shared" si="22"/>
        <v>0</v>
      </c>
      <c r="F41" s="27">
        <f t="shared" si="23"/>
        <v>0</v>
      </c>
      <c r="G41" s="27">
        <f t="shared" si="24"/>
        <v>0</v>
      </c>
      <c r="H41" s="27">
        <f t="shared" si="25"/>
        <v>0</v>
      </c>
      <c r="I41" s="201">
        <v>0</v>
      </c>
      <c r="J41" s="201">
        <v>0</v>
      </c>
      <c r="K41" s="27">
        <f t="shared" si="26"/>
        <v>0</v>
      </c>
      <c r="L41" s="201">
        <v>0</v>
      </c>
      <c r="M41" s="201">
        <v>0</v>
      </c>
      <c r="N41" s="201">
        <v>0</v>
      </c>
      <c r="O41" s="201">
        <v>0</v>
      </c>
      <c r="P41" s="27">
        <f t="shared" si="27"/>
        <v>0</v>
      </c>
      <c r="Q41" s="201">
        <v>0</v>
      </c>
      <c r="R41" s="201">
        <v>0</v>
      </c>
      <c r="S41" s="201">
        <v>0</v>
      </c>
    </row>
    <row r="42" spans="1:19" ht="12.95" customHeight="1" x14ac:dyDescent="0.15">
      <c r="A42" s="144" t="s">
        <v>22</v>
      </c>
      <c r="B42" s="30" t="s">
        <v>22</v>
      </c>
      <c r="C42" s="725" t="s">
        <v>91</v>
      </c>
      <c r="D42" s="726"/>
      <c r="E42" s="31">
        <f t="shared" ref="E42:S42" si="28">SUMIF(E43:E48,"&gt;0")</f>
        <v>24110.92</v>
      </c>
      <c r="F42" s="31">
        <f t="shared" si="28"/>
        <v>23201.05</v>
      </c>
      <c r="G42" s="31">
        <f t="shared" si="28"/>
        <v>23047.16</v>
      </c>
      <c r="H42" s="31">
        <f t="shared" si="28"/>
        <v>11795.640000000001</v>
      </c>
      <c r="I42" s="31">
        <f t="shared" si="28"/>
        <v>11753.400000000001</v>
      </c>
      <c r="J42" s="31">
        <f t="shared" si="28"/>
        <v>42.239999999999995</v>
      </c>
      <c r="K42" s="31">
        <f t="shared" si="28"/>
        <v>11251.52</v>
      </c>
      <c r="L42" s="31">
        <f t="shared" si="28"/>
        <v>533.20000000000005</v>
      </c>
      <c r="M42" s="31">
        <f t="shared" si="28"/>
        <v>46.61</v>
      </c>
      <c r="N42" s="31">
        <f t="shared" si="28"/>
        <v>10671.71</v>
      </c>
      <c r="O42" s="199">
        <f t="shared" si="28"/>
        <v>2.4400000000000004</v>
      </c>
      <c r="P42" s="31">
        <f t="shared" si="28"/>
        <v>151.44999999999999</v>
      </c>
      <c r="Q42" s="31">
        <f t="shared" si="28"/>
        <v>44.33</v>
      </c>
      <c r="R42" s="31">
        <f t="shared" si="28"/>
        <v>107.12</v>
      </c>
      <c r="S42" s="31">
        <f t="shared" si="28"/>
        <v>909.87</v>
      </c>
    </row>
    <row r="43" spans="1:19" ht="12.95" customHeight="1" x14ac:dyDescent="0.15">
      <c r="A43" s="25"/>
      <c r="B43" s="197"/>
      <c r="C43" s="720" t="s">
        <v>92</v>
      </c>
      <c r="D43" s="721"/>
      <c r="E43" s="29">
        <f t="shared" ref="E43:E48" si="29">IF(F43&gt;0,F43,0)+IF(S43&gt;0,S43,0)</f>
        <v>4181.1799999999994</v>
      </c>
      <c r="F43" s="29">
        <f t="shared" ref="F43:F48" si="30">IF(G43&gt;0,G43,0)+IF(O43&gt;0,O43,0)+IF(P43&gt;0,P43,0)</f>
        <v>4024.2099999999996</v>
      </c>
      <c r="G43" s="29">
        <f t="shared" ref="G43:G48" si="31">IF(H43&gt;0,H43,0)+IF(K43&gt;0,K43,0)</f>
        <v>4023.0999999999995</v>
      </c>
      <c r="H43" s="29">
        <f t="shared" ref="H43:H48" si="32">SUMIF(I43:J43,"&gt;0")</f>
        <v>1009.74</v>
      </c>
      <c r="I43" s="198">
        <v>1009.74</v>
      </c>
      <c r="J43" s="198">
        <v>0</v>
      </c>
      <c r="K43" s="29">
        <f t="shared" ref="K43:K48" si="33">SUMIF(L43:N43,"&gt;0")</f>
        <v>3013.3599999999997</v>
      </c>
      <c r="L43" s="198">
        <v>80.41</v>
      </c>
      <c r="M43" s="198">
        <v>0</v>
      </c>
      <c r="N43" s="198">
        <v>2932.95</v>
      </c>
      <c r="O43" s="198">
        <v>1.1100000000000001</v>
      </c>
      <c r="P43" s="29">
        <f t="shared" ref="P43:P48" si="34">SUMIF(Q43:R43,"&gt;0")</f>
        <v>0</v>
      </c>
      <c r="Q43" s="198">
        <v>0</v>
      </c>
      <c r="R43" s="198">
        <v>0</v>
      </c>
      <c r="S43" s="198">
        <v>156.97</v>
      </c>
    </row>
    <row r="44" spans="1:19" ht="12.95" customHeight="1" x14ac:dyDescent="0.15">
      <c r="A44" s="25"/>
      <c r="B44" s="197"/>
      <c r="C44" s="720" t="s">
        <v>93</v>
      </c>
      <c r="D44" s="721"/>
      <c r="E44" s="29">
        <f t="shared" si="29"/>
        <v>2780.2900000000004</v>
      </c>
      <c r="F44" s="29">
        <f t="shared" si="30"/>
        <v>2727.03</v>
      </c>
      <c r="G44" s="29">
        <f t="shared" si="31"/>
        <v>2720.8</v>
      </c>
      <c r="H44" s="29">
        <f t="shared" si="32"/>
        <v>341.61</v>
      </c>
      <c r="I44" s="198">
        <v>341.61</v>
      </c>
      <c r="J44" s="198">
        <v>0</v>
      </c>
      <c r="K44" s="29">
        <f t="shared" si="33"/>
        <v>2379.19</v>
      </c>
      <c r="L44" s="198">
        <v>62.76</v>
      </c>
      <c r="M44" s="198">
        <v>37.31</v>
      </c>
      <c r="N44" s="198">
        <v>2279.12</v>
      </c>
      <c r="O44" s="198">
        <v>0</v>
      </c>
      <c r="P44" s="29">
        <f t="shared" si="34"/>
        <v>6.23</v>
      </c>
      <c r="Q44" s="198">
        <v>0</v>
      </c>
      <c r="R44" s="198">
        <v>6.23</v>
      </c>
      <c r="S44" s="198">
        <v>53.26</v>
      </c>
    </row>
    <row r="45" spans="1:19" ht="12.95" customHeight="1" x14ac:dyDescent="0.15">
      <c r="A45" s="25"/>
      <c r="B45" s="197"/>
      <c r="C45" s="720" t="s">
        <v>94</v>
      </c>
      <c r="D45" s="721"/>
      <c r="E45" s="29">
        <f t="shared" si="29"/>
        <v>3162.1699999999996</v>
      </c>
      <c r="F45" s="29">
        <f t="shared" si="30"/>
        <v>2943.22</v>
      </c>
      <c r="G45" s="29">
        <f t="shared" si="31"/>
        <v>2941.89</v>
      </c>
      <c r="H45" s="29">
        <f t="shared" si="32"/>
        <v>797.37</v>
      </c>
      <c r="I45" s="198">
        <v>797.37</v>
      </c>
      <c r="J45" s="198">
        <v>0</v>
      </c>
      <c r="K45" s="29">
        <f t="shared" si="33"/>
        <v>2144.52</v>
      </c>
      <c r="L45" s="198">
        <v>223.58</v>
      </c>
      <c r="M45" s="198">
        <v>0</v>
      </c>
      <c r="N45" s="198">
        <v>1920.94</v>
      </c>
      <c r="O45" s="198">
        <v>1.33</v>
      </c>
      <c r="P45" s="29">
        <f t="shared" si="34"/>
        <v>0</v>
      </c>
      <c r="Q45" s="198">
        <v>0</v>
      </c>
      <c r="R45" s="198">
        <v>0</v>
      </c>
      <c r="S45" s="198">
        <v>218.95</v>
      </c>
    </row>
    <row r="46" spans="1:19" ht="12.95" customHeight="1" x14ac:dyDescent="0.15">
      <c r="A46" s="25"/>
      <c r="B46" s="197"/>
      <c r="C46" s="720" t="s">
        <v>95</v>
      </c>
      <c r="D46" s="721"/>
      <c r="E46" s="29">
        <f t="shared" si="29"/>
        <v>672.36</v>
      </c>
      <c r="F46" s="29">
        <f t="shared" si="30"/>
        <v>661.64</v>
      </c>
      <c r="G46" s="29">
        <f t="shared" si="31"/>
        <v>661.64</v>
      </c>
      <c r="H46" s="29">
        <f t="shared" si="32"/>
        <v>118.96000000000001</v>
      </c>
      <c r="I46" s="198">
        <v>113.73</v>
      </c>
      <c r="J46" s="198">
        <v>5.23</v>
      </c>
      <c r="K46" s="29">
        <f t="shared" si="33"/>
        <v>542.67999999999995</v>
      </c>
      <c r="L46" s="198">
        <v>34.68</v>
      </c>
      <c r="M46" s="198">
        <v>0</v>
      </c>
      <c r="N46" s="198">
        <v>508</v>
      </c>
      <c r="O46" s="198">
        <v>0</v>
      </c>
      <c r="P46" s="29">
        <f t="shared" si="34"/>
        <v>0</v>
      </c>
      <c r="Q46" s="198">
        <v>0</v>
      </c>
      <c r="R46" s="198">
        <v>0</v>
      </c>
      <c r="S46" s="198">
        <v>10.72</v>
      </c>
    </row>
    <row r="47" spans="1:19" ht="12.95" customHeight="1" x14ac:dyDescent="0.15">
      <c r="A47" s="25"/>
      <c r="B47" s="197"/>
      <c r="C47" s="720" t="s">
        <v>96</v>
      </c>
      <c r="D47" s="721"/>
      <c r="E47" s="29">
        <f t="shared" si="29"/>
        <v>13314.92</v>
      </c>
      <c r="F47" s="29">
        <f t="shared" si="30"/>
        <v>12844.95</v>
      </c>
      <c r="G47" s="29">
        <f t="shared" si="31"/>
        <v>12699.730000000001</v>
      </c>
      <c r="H47" s="29">
        <f t="shared" si="32"/>
        <v>9527.9600000000009</v>
      </c>
      <c r="I47" s="198">
        <v>9490.9500000000007</v>
      </c>
      <c r="J47" s="198">
        <v>37.01</v>
      </c>
      <c r="K47" s="29">
        <f t="shared" si="33"/>
        <v>3171.77</v>
      </c>
      <c r="L47" s="198">
        <v>131.77000000000001</v>
      </c>
      <c r="M47" s="198">
        <v>9.3000000000000007</v>
      </c>
      <c r="N47" s="198">
        <v>3030.7</v>
      </c>
      <c r="O47" s="198">
        <v>0</v>
      </c>
      <c r="P47" s="29">
        <f t="shared" si="34"/>
        <v>145.22</v>
      </c>
      <c r="Q47" s="198">
        <v>44.33</v>
      </c>
      <c r="R47" s="198">
        <v>100.89</v>
      </c>
      <c r="S47" s="198">
        <v>469.97</v>
      </c>
    </row>
    <row r="48" spans="1:19" ht="12.95" customHeight="1" x14ac:dyDescent="0.15">
      <c r="A48" s="26"/>
      <c r="B48" s="200"/>
      <c r="C48" s="727" t="s">
        <v>97</v>
      </c>
      <c r="D48" s="728"/>
      <c r="E48" s="27">
        <f t="shared" si="29"/>
        <v>0</v>
      </c>
      <c r="F48" s="27">
        <f t="shared" si="30"/>
        <v>0</v>
      </c>
      <c r="G48" s="27">
        <f t="shared" si="31"/>
        <v>0</v>
      </c>
      <c r="H48" s="27">
        <f t="shared" si="32"/>
        <v>0</v>
      </c>
      <c r="I48" s="201">
        <v>0</v>
      </c>
      <c r="J48" s="201">
        <v>0</v>
      </c>
      <c r="K48" s="27">
        <f t="shared" si="33"/>
        <v>0</v>
      </c>
      <c r="L48" s="201">
        <v>0</v>
      </c>
      <c r="M48" s="201">
        <v>0</v>
      </c>
      <c r="N48" s="201">
        <v>0</v>
      </c>
      <c r="O48" s="201">
        <v>0</v>
      </c>
      <c r="P48" s="27">
        <f t="shared" si="34"/>
        <v>0</v>
      </c>
      <c r="Q48" s="201">
        <v>0</v>
      </c>
      <c r="R48" s="201">
        <v>0</v>
      </c>
      <c r="S48" s="201">
        <v>0</v>
      </c>
    </row>
    <row r="49" spans="1:19" ht="12.95" customHeight="1" x14ac:dyDescent="0.15">
      <c r="A49" s="144" t="s">
        <v>24</v>
      </c>
      <c r="B49" s="30" t="s">
        <v>24</v>
      </c>
      <c r="C49" s="725" t="s">
        <v>91</v>
      </c>
      <c r="D49" s="726"/>
      <c r="E49" s="31">
        <f t="shared" ref="E49:S49" si="35">SUMIF(E50:E55,"&gt;0")</f>
        <v>16096.349999999999</v>
      </c>
      <c r="F49" s="31">
        <f t="shared" si="35"/>
        <v>15103.039999999999</v>
      </c>
      <c r="G49" s="31">
        <f t="shared" si="35"/>
        <v>15034.939999999999</v>
      </c>
      <c r="H49" s="31">
        <f t="shared" si="35"/>
        <v>9343.89</v>
      </c>
      <c r="I49" s="31">
        <f t="shared" si="35"/>
        <v>9314.9</v>
      </c>
      <c r="J49" s="31">
        <f t="shared" si="35"/>
        <v>28.990000000000002</v>
      </c>
      <c r="K49" s="31">
        <f t="shared" si="35"/>
        <v>5691.05</v>
      </c>
      <c r="L49" s="31">
        <f t="shared" si="35"/>
        <v>48.41</v>
      </c>
      <c r="M49" s="31">
        <f t="shared" si="35"/>
        <v>0</v>
      </c>
      <c r="N49" s="31">
        <f t="shared" si="35"/>
        <v>5642.64</v>
      </c>
      <c r="O49" s="199">
        <f t="shared" si="35"/>
        <v>0</v>
      </c>
      <c r="P49" s="31">
        <f t="shared" si="35"/>
        <v>68.099999999999994</v>
      </c>
      <c r="Q49" s="31">
        <f t="shared" si="35"/>
        <v>59.48</v>
      </c>
      <c r="R49" s="31">
        <f t="shared" si="35"/>
        <v>8.6199999999999992</v>
      </c>
      <c r="S49" s="31">
        <f t="shared" si="35"/>
        <v>993.31</v>
      </c>
    </row>
    <row r="50" spans="1:19" ht="12.95" customHeight="1" x14ac:dyDescent="0.15">
      <c r="A50" s="25"/>
      <c r="B50" s="197"/>
      <c r="C50" s="720" t="s">
        <v>92</v>
      </c>
      <c r="D50" s="721"/>
      <c r="E50" s="29">
        <f t="shared" ref="E50:E55" si="36">IF(F50&gt;0,F50,0)+IF(S50&gt;0,S50,0)</f>
        <v>1859.48</v>
      </c>
      <c r="F50" s="29">
        <f t="shared" ref="F50:F55" si="37">IF(G50&gt;0,G50,0)+IF(O50&gt;0,O50,0)+IF(P50&gt;0,P50,0)</f>
        <v>1670.88</v>
      </c>
      <c r="G50" s="29">
        <f t="shared" ref="G50:G55" si="38">IF(H50&gt;0,H50,0)+IF(K50&gt;0,K50,0)</f>
        <v>1670.68</v>
      </c>
      <c r="H50" s="29">
        <f t="shared" ref="H50:H55" si="39">SUMIF(I50:J50,"&gt;0")</f>
        <v>637.02</v>
      </c>
      <c r="I50" s="198">
        <v>637.02</v>
      </c>
      <c r="J50" s="198">
        <v>0</v>
      </c>
      <c r="K50" s="29">
        <f t="shared" ref="K50:K55" si="40">SUMIF(L50:N50,"&gt;0")</f>
        <v>1033.6600000000001</v>
      </c>
      <c r="L50" s="198">
        <v>0</v>
      </c>
      <c r="M50" s="198">
        <v>0</v>
      </c>
      <c r="N50" s="198">
        <v>1033.6600000000001</v>
      </c>
      <c r="O50" s="198">
        <v>0</v>
      </c>
      <c r="P50" s="29">
        <f t="shared" ref="P50:P55" si="41">SUMIF(Q50:R50,"&gt;0")</f>
        <v>0.2</v>
      </c>
      <c r="Q50" s="198">
        <v>0</v>
      </c>
      <c r="R50" s="198">
        <v>0.2</v>
      </c>
      <c r="S50" s="198">
        <v>188.6</v>
      </c>
    </row>
    <row r="51" spans="1:19" ht="12.95" customHeight="1" x14ac:dyDescent="0.15">
      <c r="A51" s="25"/>
      <c r="B51" s="197"/>
      <c r="C51" s="720" t="s">
        <v>93</v>
      </c>
      <c r="D51" s="721"/>
      <c r="E51" s="29">
        <f t="shared" si="36"/>
        <v>1892.92</v>
      </c>
      <c r="F51" s="29">
        <f t="shared" si="37"/>
        <v>1818.25</v>
      </c>
      <c r="G51" s="29">
        <f t="shared" si="38"/>
        <v>1818.25</v>
      </c>
      <c r="H51" s="29">
        <f t="shared" si="39"/>
        <v>17.27</v>
      </c>
      <c r="I51" s="198">
        <v>17.27</v>
      </c>
      <c r="J51" s="198">
        <v>0</v>
      </c>
      <c r="K51" s="29">
        <f t="shared" si="40"/>
        <v>1800.98</v>
      </c>
      <c r="L51" s="198">
        <v>0</v>
      </c>
      <c r="M51" s="198">
        <v>0</v>
      </c>
      <c r="N51" s="198">
        <v>1800.98</v>
      </c>
      <c r="O51" s="198">
        <v>0</v>
      </c>
      <c r="P51" s="29">
        <f t="shared" si="41"/>
        <v>0</v>
      </c>
      <c r="Q51" s="198">
        <v>0</v>
      </c>
      <c r="R51" s="198">
        <v>0</v>
      </c>
      <c r="S51" s="198">
        <v>74.67</v>
      </c>
    </row>
    <row r="52" spans="1:19" ht="12.95" customHeight="1" x14ac:dyDescent="0.15">
      <c r="A52" s="25"/>
      <c r="B52" s="197"/>
      <c r="C52" s="720" t="s">
        <v>94</v>
      </c>
      <c r="D52" s="721"/>
      <c r="E52" s="29">
        <f t="shared" si="36"/>
        <v>1052.8699999999999</v>
      </c>
      <c r="F52" s="29">
        <f t="shared" si="37"/>
        <v>978.55</v>
      </c>
      <c r="G52" s="29">
        <f t="shared" si="38"/>
        <v>978.55</v>
      </c>
      <c r="H52" s="29">
        <f t="shared" si="39"/>
        <v>469.73999999999995</v>
      </c>
      <c r="I52" s="198">
        <v>450.4</v>
      </c>
      <c r="J52" s="198">
        <v>19.34</v>
      </c>
      <c r="K52" s="29">
        <f t="shared" si="40"/>
        <v>508.81</v>
      </c>
      <c r="L52" s="198">
        <v>0</v>
      </c>
      <c r="M52" s="198">
        <v>0</v>
      </c>
      <c r="N52" s="198">
        <v>508.81</v>
      </c>
      <c r="O52" s="198">
        <v>0</v>
      </c>
      <c r="P52" s="29">
        <f t="shared" si="41"/>
        <v>0</v>
      </c>
      <c r="Q52" s="198">
        <v>0</v>
      </c>
      <c r="R52" s="198">
        <v>0</v>
      </c>
      <c r="S52" s="198">
        <v>74.319999999999993</v>
      </c>
    </row>
    <row r="53" spans="1:19" ht="12.95" customHeight="1" x14ac:dyDescent="0.15">
      <c r="A53" s="25"/>
      <c r="B53" s="197"/>
      <c r="C53" s="720" t="s">
        <v>95</v>
      </c>
      <c r="D53" s="721"/>
      <c r="E53" s="29">
        <f t="shared" si="36"/>
        <v>0</v>
      </c>
      <c r="F53" s="29">
        <f t="shared" si="37"/>
        <v>0</v>
      </c>
      <c r="G53" s="29">
        <f t="shared" si="38"/>
        <v>0</v>
      </c>
      <c r="H53" s="29">
        <f t="shared" si="39"/>
        <v>0</v>
      </c>
      <c r="I53" s="198">
        <v>0</v>
      </c>
      <c r="J53" s="198">
        <v>0</v>
      </c>
      <c r="K53" s="29">
        <f t="shared" si="40"/>
        <v>0</v>
      </c>
      <c r="L53" s="198">
        <v>0</v>
      </c>
      <c r="M53" s="198">
        <v>0</v>
      </c>
      <c r="N53" s="198">
        <v>0</v>
      </c>
      <c r="O53" s="198">
        <v>0</v>
      </c>
      <c r="P53" s="29">
        <f t="shared" si="41"/>
        <v>0</v>
      </c>
      <c r="Q53" s="198">
        <v>0</v>
      </c>
      <c r="R53" s="198">
        <v>0</v>
      </c>
      <c r="S53" s="198">
        <v>0</v>
      </c>
    </row>
    <row r="54" spans="1:19" ht="12.95" customHeight="1" x14ac:dyDescent="0.15">
      <c r="A54" s="25"/>
      <c r="B54" s="197"/>
      <c r="C54" s="720" t="s">
        <v>96</v>
      </c>
      <c r="D54" s="721"/>
      <c r="E54" s="29">
        <f t="shared" si="36"/>
        <v>11291.079999999998</v>
      </c>
      <c r="F54" s="29">
        <f t="shared" si="37"/>
        <v>10635.359999999999</v>
      </c>
      <c r="G54" s="29">
        <f t="shared" si="38"/>
        <v>10567.46</v>
      </c>
      <c r="H54" s="29">
        <f t="shared" si="39"/>
        <v>8219.8599999999988</v>
      </c>
      <c r="I54" s="198">
        <v>8210.2099999999991</v>
      </c>
      <c r="J54" s="198">
        <v>9.65</v>
      </c>
      <c r="K54" s="29">
        <f t="shared" si="40"/>
        <v>2347.6</v>
      </c>
      <c r="L54" s="198">
        <v>48.41</v>
      </c>
      <c r="M54" s="198">
        <v>0</v>
      </c>
      <c r="N54" s="198">
        <v>2299.19</v>
      </c>
      <c r="O54" s="198">
        <v>0</v>
      </c>
      <c r="P54" s="29">
        <f t="shared" si="41"/>
        <v>67.899999999999991</v>
      </c>
      <c r="Q54" s="198">
        <v>59.48</v>
      </c>
      <c r="R54" s="198">
        <v>8.42</v>
      </c>
      <c r="S54" s="198">
        <v>655.72</v>
      </c>
    </row>
    <row r="55" spans="1:19" ht="12.95" customHeight="1" x14ac:dyDescent="0.15">
      <c r="A55" s="26"/>
      <c r="B55" s="200"/>
      <c r="C55" s="727" t="s">
        <v>97</v>
      </c>
      <c r="D55" s="728"/>
      <c r="E55" s="27">
        <f t="shared" si="36"/>
        <v>0</v>
      </c>
      <c r="F55" s="27">
        <f t="shared" si="37"/>
        <v>0</v>
      </c>
      <c r="G55" s="27">
        <f t="shared" si="38"/>
        <v>0</v>
      </c>
      <c r="H55" s="27">
        <f t="shared" si="39"/>
        <v>0</v>
      </c>
      <c r="I55" s="201">
        <v>0</v>
      </c>
      <c r="J55" s="201">
        <v>0</v>
      </c>
      <c r="K55" s="27">
        <f t="shared" si="40"/>
        <v>0</v>
      </c>
      <c r="L55" s="201">
        <v>0</v>
      </c>
      <c r="M55" s="201">
        <v>0</v>
      </c>
      <c r="N55" s="201">
        <v>0</v>
      </c>
      <c r="O55" s="201">
        <v>0</v>
      </c>
      <c r="P55" s="27">
        <f t="shared" si="41"/>
        <v>0</v>
      </c>
      <c r="Q55" s="201">
        <v>0</v>
      </c>
      <c r="R55" s="201">
        <v>0</v>
      </c>
      <c r="S55" s="201">
        <v>0</v>
      </c>
    </row>
    <row r="56" spans="1:19" ht="12.95" customHeight="1" x14ac:dyDescent="0.15">
      <c r="A56" s="144" t="s">
        <v>25</v>
      </c>
      <c r="B56" s="30" t="s">
        <v>25</v>
      </c>
      <c r="C56" s="725" t="s">
        <v>91</v>
      </c>
      <c r="D56" s="726"/>
      <c r="E56" s="31">
        <f t="shared" ref="E56:S56" si="42">SUMIF(E57:E62,"&gt;0")</f>
        <v>29930.81</v>
      </c>
      <c r="F56" s="31">
        <f t="shared" si="42"/>
        <v>28100.2</v>
      </c>
      <c r="G56" s="31">
        <f t="shared" si="42"/>
        <v>28078.14</v>
      </c>
      <c r="H56" s="31">
        <f t="shared" si="42"/>
        <v>14160.07</v>
      </c>
      <c r="I56" s="31">
        <f t="shared" si="42"/>
        <v>14091.07</v>
      </c>
      <c r="J56" s="31">
        <f t="shared" si="42"/>
        <v>69</v>
      </c>
      <c r="K56" s="31">
        <f t="shared" si="42"/>
        <v>13918.07</v>
      </c>
      <c r="L56" s="31">
        <f t="shared" si="42"/>
        <v>967.87</v>
      </c>
      <c r="M56" s="31">
        <f t="shared" si="42"/>
        <v>2.95</v>
      </c>
      <c r="N56" s="31">
        <f t="shared" si="42"/>
        <v>12947.25</v>
      </c>
      <c r="O56" s="199">
        <f t="shared" si="42"/>
        <v>0.69</v>
      </c>
      <c r="P56" s="31">
        <f t="shared" si="42"/>
        <v>21.37</v>
      </c>
      <c r="Q56" s="31">
        <f t="shared" si="42"/>
        <v>17.21</v>
      </c>
      <c r="R56" s="31">
        <f t="shared" si="42"/>
        <v>4.16</v>
      </c>
      <c r="S56" s="31">
        <f t="shared" si="42"/>
        <v>1830.61</v>
      </c>
    </row>
    <row r="57" spans="1:19" ht="12.95" customHeight="1" x14ac:dyDescent="0.15">
      <c r="A57" s="25"/>
      <c r="B57" s="197"/>
      <c r="C57" s="720" t="s">
        <v>92</v>
      </c>
      <c r="D57" s="721"/>
      <c r="E57" s="29">
        <f t="shared" ref="E57:E62" si="43">IF(F57&gt;0,F57,0)+IF(S57&gt;0,S57,0)</f>
        <v>1142.46</v>
      </c>
      <c r="F57" s="29">
        <f t="shared" ref="F57:F62" si="44">IF(G57&gt;0,G57,0)+IF(O57&gt;0,O57,0)+IF(P57&gt;0,P57,0)</f>
        <v>1106.68</v>
      </c>
      <c r="G57" s="29">
        <f t="shared" ref="G57:G62" si="45">IF(H57&gt;0,H57,0)+IF(K57&gt;0,K57,0)</f>
        <v>1101.04</v>
      </c>
      <c r="H57" s="29">
        <f t="shared" ref="H57:H62" si="46">SUMIF(I57:J57,"&gt;0")</f>
        <v>37.33</v>
      </c>
      <c r="I57" s="198">
        <v>37.33</v>
      </c>
      <c r="J57" s="198">
        <v>0</v>
      </c>
      <c r="K57" s="29">
        <f t="shared" ref="K57:K62" si="47">SUMIF(L57:N57,"&gt;0")</f>
        <v>1063.71</v>
      </c>
      <c r="L57" s="198">
        <v>2.81</v>
      </c>
      <c r="M57" s="198">
        <v>0</v>
      </c>
      <c r="N57" s="198">
        <v>1060.9000000000001</v>
      </c>
      <c r="O57" s="198">
        <v>0</v>
      </c>
      <c r="P57" s="29">
        <f t="shared" ref="P57:P62" si="48">SUMIF(Q57:R57,"&gt;0")</f>
        <v>5.6400000000000006</v>
      </c>
      <c r="Q57" s="198">
        <v>3.25</v>
      </c>
      <c r="R57" s="198">
        <v>2.39</v>
      </c>
      <c r="S57" s="198">
        <v>35.78</v>
      </c>
    </row>
    <row r="58" spans="1:19" ht="12.95" customHeight="1" x14ac:dyDescent="0.15">
      <c r="A58" s="25"/>
      <c r="B58" s="197"/>
      <c r="C58" s="720" t="s">
        <v>93</v>
      </c>
      <c r="D58" s="721"/>
      <c r="E58" s="29">
        <f t="shared" si="43"/>
        <v>6170.8599999999988</v>
      </c>
      <c r="F58" s="29">
        <f t="shared" si="44"/>
        <v>5235.2999999999993</v>
      </c>
      <c r="G58" s="29">
        <f t="shared" si="45"/>
        <v>5235.2999999999993</v>
      </c>
      <c r="H58" s="29">
        <f t="shared" si="46"/>
        <v>78.78</v>
      </c>
      <c r="I58" s="198">
        <v>78.78</v>
      </c>
      <c r="J58" s="198">
        <v>0</v>
      </c>
      <c r="K58" s="29">
        <f t="shared" si="47"/>
        <v>5156.5199999999995</v>
      </c>
      <c r="L58" s="198">
        <v>51.99</v>
      </c>
      <c r="M58" s="198">
        <v>0</v>
      </c>
      <c r="N58" s="198">
        <v>5104.53</v>
      </c>
      <c r="O58" s="198">
        <v>0</v>
      </c>
      <c r="P58" s="29">
        <f t="shared" si="48"/>
        <v>0</v>
      </c>
      <c r="Q58" s="198">
        <v>0</v>
      </c>
      <c r="R58" s="198">
        <v>0</v>
      </c>
      <c r="S58" s="198">
        <v>935.56</v>
      </c>
    </row>
    <row r="59" spans="1:19" ht="12.95" customHeight="1" x14ac:dyDescent="0.15">
      <c r="A59" s="25"/>
      <c r="B59" s="197"/>
      <c r="C59" s="720" t="s">
        <v>94</v>
      </c>
      <c r="D59" s="721"/>
      <c r="E59" s="29">
        <f t="shared" si="43"/>
        <v>2743.1600000000003</v>
      </c>
      <c r="F59" s="29">
        <f t="shared" si="44"/>
        <v>2558.34</v>
      </c>
      <c r="G59" s="29">
        <f t="shared" si="45"/>
        <v>2557.65</v>
      </c>
      <c r="H59" s="29">
        <f t="shared" si="46"/>
        <v>568.99</v>
      </c>
      <c r="I59" s="198">
        <v>568.99</v>
      </c>
      <c r="J59" s="198">
        <v>0</v>
      </c>
      <c r="K59" s="29">
        <f t="shared" si="47"/>
        <v>1988.66</v>
      </c>
      <c r="L59" s="198">
        <v>128.4</v>
      </c>
      <c r="M59" s="198">
        <v>0</v>
      </c>
      <c r="N59" s="198">
        <v>1860.26</v>
      </c>
      <c r="O59" s="198">
        <v>0.69</v>
      </c>
      <c r="P59" s="29">
        <f t="shared" si="48"/>
        <v>0</v>
      </c>
      <c r="Q59" s="198">
        <v>0</v>
      </c>
      <c r="R59" s="198">
        <v>0</v>
      </c>
      <c r="S59" s="198">
        <v>184.82</v>
      </c>
    </row>
    <row r="60" spans="1:19" ht="12.95" customHeight="1" x14ac:dyDescent="0.15">
      <c r="A60" s="25"/>
      <c r="B60" s="197"/>
      <c r="C60" s="720" t="s">
        <v>95</v>
      </c>
      <c r="D60" s="721"/>
      <c r="E60" s="29">
        <f t="shared" si="43"/>
        <v>0</v>
      </c>
      <c r="F60" s="29">
        <f t="shared" si="44"/>
        <v>0</v>
      </c>
      <c r="G60" s="29">
        <f t="shared" si="45"/>
        <v>0</v>
      </c>
      <c r="H60" s="29">
        <f t="shared" si="46"/>
        <v>0</v>
      </c>
      <c r="I60" s="198">
        <v>0</v>
      </c>
      <c r="J60" s="198">
        <v>0</v>
      </c>
      <c r="K60" s="29">
        <f t="shared" si="47"/>
        <v>0</v>
      </c>
      <c r="L60" s="198">
        <v>0</v>
      </c>
      <c r="M60" s="198">
        <v>0</v>
      </c>
      <c r="N60" s="198">
        <v>0</v>
      </c>
      <c r="O60" s="198">
        <v>0</v>
      </c>
      <c r="P60" s="29">
        <f t="shared" si="48"/>
        <v>0</v>
      </c>
      <c r="Q60" s="198">
        <v>0</v>
      </c>
      <c r="R60" s="198">
        <v>0</v>
      </c>
      <c r="S60" s="198">
        <v>0</v>
      </c>
    </row>
    <row r="61" spans="1:19" ht="12.95" customHeight="1" x14ac:dyDescent="0.15">
      <c r="A61" s="25"/>
      <c r="B61" s="197"/>
      <c r="C61" s="720" t="s">
        <v>96</v>
      </c>
      <c r="D61" s="721"/>
      <c r="E61" s="29">
        <f t="shared" si="43"/>
        <v>19874.330000000002</v>
      </c>
      <c r="F61" s="29">
        <f t="shared" si="44"/>
        <v>19199.88</v>
      </c>
      <c r="G61" s="29">
        <f t="shared" si="45"/>
        <v>19184.150000000001</v>
      </c>
      <c r="H61" s="29">
        <f t="shared" si="46"/>
        <v>13474.97</v>
      </c>
      <c r="I61" s="198">
        <v>13405.97</v>
      </c>
      <c r="J61" s="198">
        <v>69</v>
      </c>
      <c r="K61" s="29">
        <f t="shared" si="47"/>
        <v>5709.18</v>
      </c>
      <c r="L61" s="198">
        <v>784.67</v>
      </c>
      <c r="M61" s="198">
        <v>2.95</v>
      </c>
      <c r="N61" s="198">
        <v>4921.5600000000004</v>
      </c>
      <c r="O61" s="198">
        <v>0</v>
      </c>
      <c r="P61" s="29">
        <f t="shared" si="48"/>
        <v>15.73</v>
      </c>
      <c r="Q61" s="198">
        <v>13.96</v>
      </c>
      <c r="R61" s="198">
        <v>1.77</v>
      </c>
      <c r="S61" s="198">
        <v>674.45</v>
      </c>
    </row>
    <row r="62" spans="1:19" ht="12.95" customHeight="1" x14ac:dyDescent="0.15">
      <c r="A62" s="26"/>
      <c r="B62" s="200"/>
      <c r="C62" s="727" t="s">
        <v>97</v>
      </c>
      <c r="D62" s="728"/>
      <c r="E62" s="27">
        <f t="shared" si="43"/>
        <v>0</v>
      </c>
      <c r="F62" s="27">
        <f t="shared" si="44"/>
        <v>0</v>
      </c>
      <c r="G62" s="27">
        <f t="shared" si="45"/>
        <v>0</v>
      </c>
      <c r="H62" s="27">
        <f t="shared" si="46"/>
        <v>0</v>
      </c>
      <c r="I62" s="201">
        <v>0</v>
      </c>
      <c r="J62" s="201">
        <v>0</v>
      </c>
      <c r="K62" s="27">
        <f t="shared" si="47"/>
        <v>0</v>
      </c>
      <c r="L62" s="201">
        <v>0</v>
      </c>
      <c r="M62" s="201">
        <v>0</v>
      </c>
      <c r="N62" s="201">
        <v>0</v>
      </c>
      <c r="O62" s="201">
        <v>0</v>
      </c>
      <c r="P62" s="27">
        <f t="shared" si="48"/>
        <v>0</v>
      </c>
      <c r="Q62" s="201">
        <v>0</v>
      </c>
      <c r="R62" s="201">
        <v>0</v>
      </c>
      <c r="S62" s="201">
        <v>0</v>
      </c>
    </row>
    <row r="63" spans="1:19" ht="12.95" customHeight="1" x14ac:dyDescent="0.15">
      <c r="A63" s="144" t="s">
        <v>27</v>
      </c>
      <c r="B63" s="30" t="s">
        <v>27</v>
      </c>
      <c r="C63" s="725" t="s">
        <v>91</v>
      </c>
      <c r="D63" s="726"/>
      <c r="E63" s="31">
        <f t="shared" ref="E63:S63" si="49">SUMIF(E64:E69,"&gt;0")</f>
        <v>29003.130000000005</v>
      </c>
      <c r="F63" s="31">
        <f t="shared" si="49"/>
        <v>28084.18</v>
      </c>
      <c r="G63" s="31">
        <f t="shared" si="49"/>
        <v>28041.71</v>
      </c>
      <c r="H63" s="31">
        <f t="shared" si="49"/>
        <v>17213.23</v>
      </c>
      <c r="I63" s="31">
        <f t="shared" si="49"/>
        <v>17193.169999999998</v>
      </c>
      <c r="J63" s="31">
        <f t="shared" si="49"/>
        <v>20.059999999999999</v>
      </c>
      <c r="K63" s="31">
        <f t="shared" si="49"/>
        <v>10828.48</v>
      </c>
      <c r="L63" s="31">
        <f t="shared" si="49"/>
        <v>662.33</v>
      </c>
      <c r="M63" s="31">
        <f t="shared" si="49"/>
        <v>7.5900000000000007</v>
      </c>
      <c r="N63" s="31">
        <f t="shared" si="49"/>
        <v>10158.560000000001</v>
      </c>
      <c r="O63" s="199">
        <f t="shared" si="49"/>
        <v>0</v>
      </c>
      <c r="P63" s="31">
        <f t="shared" si="49"/>
        <v>42.47</v>
      </c>
      <c r="Q63" s="31">
        <f t="shared" si="49"/>
        <v>42.47</v>
      </c>
      <c r="R63" s="31">
        <f t="shared" si="49"/>
        <v>0</v>
      </c>
      <c r="S63" s="31">
        <f t="shared" si="49"/>
        <v>918.94999999999993</v>
      </c>
    </row>
    <row r="64" spans="1:19" ht="12.95" customHeight="1" x14ac:dyDescent="0.15">
      <c r="A64" s="25"/>
      <c r="B64" s="197"/>
      <c r="C64" s="720" t="s">
        <v>92</v>
      </c>
      <c r="D64" s="721"/>
      <c r="E64" s="29">
        <f t="shared" ref="E64:E69" si="50">IF(F64&gt;0,F64,0)+IF(S64&gt;0,S64,0)</f>
        <v>3403.4700000000003</v>
      </c>
      <c r="F64" s="29">
        <f t="shared" ref="F64:F69" si="51">IF(G64&gt;0,G64,0)+IF(O64&gt;0,O64,0)+IF(P64&gt;0,P64,0)</f>
        <v>3279.3500000000004</v>
      </c>
      <c r="G64" s="29">
        <f t="shared" ref="G64:G69" si="52">IF(H64&gt;0,H64,0)+IF(K64&gt;0,K64,0)</f>
        <v>3279.3500000000004</v>
      </c>
      <c r="H64" s="29">
        <f t="shared" ref="H64:H69" si="53">SUMIF(I64:J64,"&gt;0")</f>
        <v>432.05</v>
      </c>
      <c r="I64" s="198">
        <v>432.05</v>
      </c>
      <c r="J64" s="198">
        <v>0</v>
      </c>
      <c r="K64" s="29">
        <f t="shared" ref="K64:K69" si="54">SUMIF(L64:N64,"&gt;0")</f>
        <v>2847.3</v>
      </c>
      <c r="L64" s="198">
        <v>58.82</v>
      </c>
      <c r="M64" s="198">
        <v>0</v>
      </c>
      <c r="N64" s="198">
        <v>2788.48</v>
      </c>
      <c r="O64" s="198">
        <v>0</v>
      </c>
      <c r="P64" s="29">
        <f t="shared" ref="P64:P69" si="55">SUMIF(Q64:R64,"&gt;0")</f>
        <v>0</v>
      </c>
      <c r="Q64" s="198">
        <v>0</v>
      </c>
      <c r="R64" s="198">
        <v>0</v>
      </c>
      <c r="S64" s="198">
        <v>124.12</v>
      </c>
    </row>
    <row r="65" spans="1:19" ht="12.95" customHeight="1" x14ac:dyDescent="0.15">
      <c r="A65" s="25"/>
      <c r="B65" s="197"/>
      <c r="C65" s="720" t="s">
        <v>93</v>
      </c>
      <c r="D65" s="721"/>
      <c r="E65" s="29">
        <f t="shared" si="50"/>
        <v>489.89000000000004</v>
      </c>
      <c r="F65" s="29">
        <f t="shared" si="51"/>
        <v>485.1</v>
      </c>
      <c r="G65" s="29">
        <f t="shared" si="52"/>
        <v>485.1</v>
      </c>
      <c r="H65" s="29">
        <f t="shared" si="53"/>
        <v>35.18</v>
      </c>
      <c r="I65" s="198">
        <v>35.18</v>
      </c>
      <c r="J65" s="198">
        <v>0</v>
      </c>
      <c r="K65" s="29">
        <f t="shared" si="54"/>
        <v>449.92</v>
      </c>
      <c r="L65" s="198">
        <v>0</v>
      </c>
      <c r="M65" s="198">
        <v>0</v>
      </c>
      <c r="N65" s="198">
        <v>449.92</v>
      </c>
      <c r="O65" s="198">
        <v>0</v>
      </c>
      <c r="P65" s="29">
        <f t="shared" si="55"/>
        <v>0</v>
      </c>
      <c r="Q65" s="198">
        <v>0</v>
      </c>
      <c r="R65" s="198">
        <v>0</v>
      </c>
      <c r="S65" s="198">
        <v>4.79</v>
      </c>
    </row>
    <row r="66" spans="1:19" ht="12.95" customHeight="1" x14ac:dyDescent="0.15">
      <c r="A66" s="25"/>
      <c r="B66" s="197"/>
      <c r="C66" s="720" t="s">
        <v>94</v>
      </c>
      <c r="D66" s="721"/>
      <c r="E66" s="29">
        <f t="shared" si="50"/>
        <v>1993.08</v>
      </c>
      <c r="F66" s="29">
        <f t="shared" si="51"/>
        <v>1726.97</v>
      </c>
      <c r="G66" s="29">
        <f t="shared" si="52"/>
        <v>1726.97</v>
      </c>
      <c r="H66" s="29">
        <f t="shared" si="53"/>
        <v>541.77</v>
      </c>
      <c r="I66" s="198">
        <v>541.77</v>
      </c>
      <c r="J66" s="198">
        <v>0</v>
      </c>
      <c r="K66" s="29">
        <f t="shared" si="54"/>
        <v>1185.2</v>
      </c>
      <c r="L66" s="198">
        <v>26.44</v>
      </c>
      <c r="M66" s="198">
        <v>0.61</v>
      </c>
      <c r="N66" s="198">
        <v>1158.1500000000001</v>
      </c>
      <c r="O66" s="198">
        <v>0</v>
      </c>
      <c r="P66" s="29">
        <f t="shared" si="55"/>
        <v>0</v>
      </c>
      <c r="Q66" s="198">
        <v>0</v>
      </c>
      <c r="R66" s="198">
        <v>0</v>
      </c>
      <c r="S66" s="198">
        <v>266.11</v>
      </c>
    </row>
    <row r="67" spans="1:19" ht="12.95" customHeight="1" x14ac:dyDescent="0.15">
      <c r="A67" s="25"/>
      <c r="B67" s="197"/>
      <c r="C67" s="720" t="s">
        <v>95</v>
      </c>
      <c r="D67" s="721"/>
      <c r="E67" s="29">
        <f t="shared" si="50"/>
        <v>0</v>
      </c>
      <c r="F67" s="29">
        <f t="shared" si="51"/>
        <v>0</v>
      </c>
      <c r="G67" s="29">
        <f t="shared" si="52"/>
        <v>0</v>
      </c>
      <c r="H67" s="29">
        <f t="shared" si="53"/>
        <v>0</v>
      </c>
      <c r="I67" s="198">
        <v>0</v>
      </c>
      <c r="J67" s="198">
        <v>0</v>
      </c>
      <c r="K67" s="29">
        <f t="shared" si="54"/>
        <v>0</v>
      </c>
      <c r="L67" s="198">
        <v>0</v>
      </c>
      <c r="M67" s="198">
        <v>0</v>
      </c>
      <c r="N67" s="198">
        <v>0</v>
      </c>
      <c r="O67" s="198">
        <v>0</v>
      </c>
      <c r="P67" s="29">
        <f t="shared" si="55"/>
        <v>0</v>
      </c>
      <c r="Q67" s="198">
        <v>0</v>
      </c>
      <c r="R67" s="198">
        <v>0</v>
      </c>
      <c r="S67" s="198">
        <v>0</v>
      </c>
    </row>
    <row r="68" spans="1:19" ht="12.95" customHeight="1" x14ac:dyDescent="0.15">
      <c r="A68" s="25"/>
      <c r="B68" s="197"/>
      <c r="C68" s="720" t="s">
        <v>96</v>
      </c>
      <c r="D68" s="721"/>
      <c r="E68" s="29">
        <f t="shared" si="50"/>
        <v>23116.690000000002</v>
      </c>
      <c r="F68" s="29">
        <f t="shared" si="51"/>
        <v>22592.760000000002</v>
      </c>
      <c r="G68" s="29">
        <f t="shared" si="52"/>
        <v>22550.29</v>
      </c>
      <c r="H68" s="29">
        <f t="shared" si="53"/>
        <v>16204.23</v>
      </c>
      <c r="I68" s="198">
        <v>16184.17</v>
      </c>
      <c r="J68" s="198">
        <v>20.059999999999999</v>
      </c>
      <c r="K68" s="29">
        <f t="shared" si="54"/>
        <v>6346.06</v>
      </c>
      <c r="L68" s="198">
        <v>577.07000000000005</v>
      </c>
      <c r="M68" s="198">
        <v>6.98</v>
      </c>
      <c r="N68" s="198">
        <v>5762.01</v>
      </c>
      <c r="O68" s="198">
        <v>0</v>
      </c>
      <c r="P68" s="29">
        <f t="shared" si="55"/>
        <v>42.47</v>
      </c>
      <c r="Q68" s="198">
        <v>42.47</v>
      </c>
      <c r="R68" s="198">
        <v>0</v>
      </c>
      <c r="S68" s="198">
        <v>523.92999999999995</v>
      </c>
    </row>
    <row r="69" spans="1:19" ht="12.95" customHeight="1" x14ac:dyDescent="0.15">
      <c r="A69" s="26"/>
      <c r="B69" s="200"/>
      <c r="C69" s="727" t="s">
        <v>97</v>
      </c>
      <c r="D69" s="728"/>
      <c r="E69" s="27">
        <f t="shared" si="50"/>
        <v>0</v>
      </c>
      <c r="F69" s="27">
        <f t="shared" si="51"/>
        <v>0</v>
      </c>
      <c r="G69" s="27">
        <f t="shared" si="52"/>
        <v>0</v>
      </c>
      <c r="H69" s="27">
        <f t="shared" si="53"/>
        <v>0</v>
      </c>
      <c r="I69" s="201">
        <v>0</v>
      </c>
      <c r="J69" s="201">
        <v>0</v>
      </c>
      <c r="K69" s="27">
        <f t="shared" si="54"/>
        <v>0</v>
      </c>
      <c r="L69" s="201">
        <v>0</v>
      </c>
      <c r="M69" s="201">
        <v>0</v>
      </c>
      <c r="N69" s="201">
        <v>0</v>
      </c>
      <c r="O69" s="201">
        <v>0</v>
      </c>
      <c r="P69" s="27">
        <f t="shared" si="55"/>
        <v>0</v>
      </c>
      <c r="Q69" s="201">
        <v>0</v>
      </c>
      <c r="R69" s="201">
        <v>0</v>
      </c>
      <c r="S69" s="201">
        <v>0</v>
      </c>
    </row>
    <row r="70" spans="1:19" ht="12.95" customHeight="1" x14ac:dyDescent="0.15">
      <c r="A70" s="144" t="s">
        <v>29</v>
      </c>
      <c r="B70" s="30" t="s">
        <v>29</v>
      </c>
      <c r="C70" s="725" t="s">
        <v>91</v>
      </c>
      <c r="D70" s="726"/>
      <c r="E70" s="31">
        <f t="shared" ref="E70:S70" si="56">SUMIF(E71:E76,"&gt;0")</f>
        <v>32191.66</v>
      </c>
      <c r="F70" s="31">
        <f t="shared" si="56"/>
        <v>31251.32</v>
      </c>
      <c r="G70" s="31">
        <f t="shared" si="56"/>
        <v>30942.309999999998</v>
      </c>
      <c r="H70" s="31">
        <f t="shared" si="56"/>
        <v>20744.400000000001</v>
      </c>
      <c r="I70" s="31">
        <f t="shared" si="56"/>
        <v>20688.88</v>
      </c>
      <c r="J70" s="31">
        <f t="shared" si="56"/>
        <v>55.52</v>
      </c>
      <c r="K70" s="31">
        <f t="shared" si="56"/>
        <v>10197.91</v>
      </c>
      <c r="L70" s="31">
        <f t="shared" si="56"/>
        <v>1342.78</v>
      </c>
      <c r="M70" s="31">
        <f t="shared" si="56"/>
        <v>14.47</v>
      </c>
      <c r="N70" s="31">
        <f t="shared" si="56"/>
        <v>8840.66</v>
      </c>
      <c r="O70" s="199">
        <f t="shared" si="56"/>
        <v>0</v>
      </c>
      <c r="P70" s="31">
        <f t="shared" si="56"/>
        <v>309.01</v>
      </c>
      <c r="Q70" s="31">
        <f t="shared" si="56"/>
        <v>309.01</v>
      </c>
      <c r="R70" s="31">
        <f t="shared" si="56"/>
        <v>0</v>
      </c>
      <c r="S70" s="31">
        <f t="shared" si="56"/>
        <v>940.34</v>
      </c>
    </row>
    <row r="71" spans="1:19" ht="12.95" customHeight="1" x14ac:dyDescent="0.15">
      <c r="A71" s="25"/>
      <c r="B71" s="197"/>
      <c r="C71" s="720" t="s">
        <v>92</v>
      </c>
      <c r="D71" s="721"/>
      <c r="E71" s="29">
        <f t="shared" ref="E71:E76" si="57">IF(F71&gt;0,F71,0)+IF(S71&gt;0,S71,0)</f>
        <v>2727.0300000000007</v>
      </c>
      <c r="F71" s="29">
        <f t="shared" ref="F71:F76" si="58">IF(G71&gt;0,G71,0)+IF(O71&gt;0,O71,0)+IF(P71&gt;0,P71,0)</f>
        <v>2673.3200000000006</v>
      </c>
      <c r="G71" s="29">
        <f t="shared" ref="G71:G76" si="59">IF(H71&gt;0,H71,0)+IF(K71&gt;0,K71,0)</f>
        <v>2668.8100000000004</v>
      </c>
      <c r="H71" s="29">
        <f t="shared" ref="H71:H76" si="60">SUMIF(I71:J71,"&gt;0")</f>
        <v>594.74</v>
      </c>
      <c r="I71" s="198">
        <v>594.74</v>
      </c>
      <c r="J71" s="198">
        <v>0</v>
      </c>
      <c r="K71" s="29">
        <f t="shared" ref="K71:K76" si="61">SUMIF(L71:N71,"&gt;0")</f>
        <v>2074.0700000000002</v>
      </c>
      <c r="L71" s="198">
        <v>18.059999999999999</v>
      </c>
      <c r="M71" s="198">
        <v>0</v>
      </c>
      <c r="N71" s="198">
        <v>2056.0100000000002</v>
      </c>
      <c r="O71" s="198">
        <v>0</v>
      </c>
      <c r="P71" s="29">
        <f t="shared" ref="P71:P76" si="62">SUMIF(Q71:R71,"&gt;0")</f>
        <v>4.51</v>
      </c>
      <c r="Q71" s="198">
        <v>4.51</v>
      </c>
      <c r="R71" s="198">
        <v>0</v>
      </c>
      <c r="S71" s="198">
        <v>53.71</v>
      </c>
    </row>
    <row r="72" spans="1:19" ht="12.95" customHeight="1" x14ac:dyDescent="0.15">
      <c r="A72" s="25"/>
      <c r="B72" s="197"/>
      <c r="C72" s="720" t="s">
        <v>93</v>
      </c>
      <c r="D72" s="721"/>
      <c r="E72" s="29">
        <f t="shared" si="57"/>
        <v>1095.0500000000002</v>
      </c>
      <c r="F72" s="29">
        <f t="shared" si="58"/>
        <v>1050.4100000000001</v>
      </c>
      <c r="G72" s="29">
        <f t="shared" si="59"/>
        <v>1050.4100000000001</v>
      </c>
      <c r="H72" s="29">
        <f t="shared" si="60"/>
        <v>89.56</v>
      </c>
      <c r="I72" s="198">
        <v>89.56</v>
      </c>
      <c r="J72" s="198">
        <v>0</v>
      </c>
      <c r="K72" s="29">
        <f t="shared" si="61"/>
        <v>960.85</v>
      </c>
      <c r="L72" s="198">
        <v>4.63</v>
      </c>
      <c r="M72" s="198">
        <v>0</v>
      </c>
      <c r="N72" s="198">
        <v>956.22</v>
      </c>
      <c r="O72" s="198">
        <v>0</v>
      </c>
      <c r="P72" s="29">
        <f t="shared" si="62"/>
        <v>0</v>
      </c>
      <c r="Q72" s="198">
        <v>0</v>
      </c>
      <c r="R72" s="198">
        <v>0</v>
      </c>
      <c r="S72" s="198">
        <v>44.64</v>
      </c>
    </row>
    <row r="73" spans="1:19" ht="12.95" customHeight="1" x14ac:dyDescent="0.15">
      <c r="A73" s="25"/>
      <c r="B73" s="197"/>
      <c r="C73" s="720" t="s">
        <v>94</v>
      </c>
      <c r="D73" s="721"/>
      <c r="E73" s="29">
        <f t="shared" si="57"/>
        <v>3571.78</v>
      </c>
      <c r="F73" s="29">
        <f t="shared" si="58"/>
        <v>3349.17</v>
      </c>
      <c r="G73" s="29">
        <f t="shared" si="59"/>
        <v>3349.17</v>
      </c>
      <c r="H73" s="29">
        <f t="shared" si="60"/>
        <v>968.62</v>
      </c>
      <c r="I73" s="198">
        <v>962.42</v>
      </c>
      <c r="J73" s="198">
        <v>6.2</v>
      </c>
      <c r="K73" s="29">
        <f t="shared" si="61"/>
        <v>2380.5500000000002</v>
      </c>
      <c r="L73" s="198">
        <v>793.33</v>
      </c>
      <c r="M73" s="198">
        <v>0</v>
      </c>
      <c r="N73" s="198">
        <v>1587.22</v>
      </c>
      <c r="O73" s="198">
        <v>0</v>
      </c>
      <c r="P73" s="29">
        <f t="shared" si="62"/>
        <v>0</v>
      </c>
      <c r="Q73" s="198">
        <v>0</v>
      </c>
      <c r="R73" s="198">
        <v>0</v>
      </c>
      <c r="S73" s="198">
        <v>222.61</v>
      </c>
    </row>
    <row r="74" spans="1:19" ht="12.95" customHeight="1" x14ac:dyDescent="0.15">
      <c r="A74" s="25"/>
      <c r="B74" s="197"/>
      <c r="C74" s="720" t="s">
        <v>95</v>
      </c>
      <c r="D74" s="721"/>
      <c r="E74" s="29">
        <f t="shared" si="57"/>
        <v>0</v>
      </c>
      <c r="F74" s="29">
        <f t="shared" si="58"/>
        <v>0</v>
      </c>
      <c r="G74" s="29">
        <f t="shared" si="59"/>
        <v>0</v>
      </c>
      <c r="H74" s="29">
        <f t="shared" si="60"/>
        <v>0</v>
      </c>
      <c r="I74" s="198">
        <v>0</v>
      </c>
      <c r="J74" s="198">
        <v>0</v>
      </c>
      <c r="K74" s="29">
        <f t="shared" si="61"/>
        <v>0</v>
      </c>
      <c r="L74" s="198">
        <v>0</v>
      </c>
      <c r="M74" s="198">
        <v>0</v>
      </c>
      <c r="N74" s="198">
        <v>0</v>
      </c>
      <c r="O74" s="198">
        <v>0</v>
      </c>
      <c r="P74" s="29">
        <f t="shared" si="62"/>
        <v>0</v>
      </c>
      <c r="Q74" s="198">
        <v>0</v>
      </c>
      <c r="R74" s="198">
        <v>0</v>
      </c>
      <c r="S74" s="198">
        <v>0</v>
      </c>
    </row>
    <row r="75" spans="1:19" ht="12.95" customHeight="1" x14ac:dyDescent="0.15">
      <c r="A75" s="25"/>
      <c r="B75" s="197"/>
      <c r="C75" s="720" t="s">
        <v>96</v>
      </c>
      <c r="D75" s="721"/>
      <c r="E75" s="29">
        <f t="shared" si="57"/>
        <v>24797.8</v>
      </c>
      <c r="F75" s="29">
        <f t="shared" si="58"/>
        <v>24178.42</v>
      </c>
      <c r="G75" s="29">
        <f t="shared" si="59"/>
        <v>23873.919999999998</v>
      </c>
      <c r="H75" s="29">
        <f t="shared" si="60"/>
        <v>19091.48</v>
      </c>
      <c r="I75" s="198">
        <v>19042.16</v>
      </c>
      <c r="J75" s="198">
        <v>49.32</v>
      </c>
      <c r="K75" s="29">
        <f t="shared" si="61"/>
        <v>4782.4400000000005</v>
      </c>
      <c r="L75" s="198">
        <v>526.76</v>
      </c>
      <c r="M75" s="198">
        <v>14.47</v>
      </c>
      <c r="N75" s="198">
        <v>4241.21</v>
      </c>
      <c r="O75" s="198">
        <v>0</v>
      </c>
      <c r="P75" s="29">
        <f t="shared" si="62"/>
        <v>304.5</v>
      </c>
      <c r="Q75" s="198">
        <v>304.5</v>
      </c>
      <c r="R75" s="198">
        <v>0</v>
      </c>
      <c r="S75" s="198">
        <v>619.38</v>
      </c>
    </row>
    <row r="76" spans="1:19" ht="12.95" customHeight="1" x14ac:dyDescent="0.15">
      <c r="A76" s="26"/>
      <c r="B76" s="200"/>
      <c r="C76" s="727" t="s">
        <v>97</v>
      </c>
      <c r="D76" s="728"/>
      <c r="E76" s="27">
        <f t="shared" si="57"/>
        <v>0</v>
      </c>
      <c r="F76" s="27">
        <f t="shared" si="58"/>
        <v>0</v>
      </c>
      <c r="G76" s="27">
        <f t="shared" si="59"/>
        <v>0</v>
      </c>
      <c r="H76" s="27">
        <f t="shared" si="60"/>
        <v>0</v>
      </c>
      <c r="I76" s="201">
        <v>0</v>
      </c>
      <c r="J76" s="201">
        <v>0</v>
      </c>
      <c r="K76" s="27">
        <f t="shared" si="61"/>
        <v>0</v>
      </c>
      <c r="L76" s="201">
        <v>0</v>
      </c>
      <c r="M76" s="201">
        <v>0</v>
      </c>
      <c r="N76" s="201">
        <v>0</v>
      </c>
      <c r="O76" s="201">
        <v>0</v>
      </c>
      <c r="P76" s="27">
        <f t="shared" si="62"/>
        <v>0</v>
      </c>
      <c r="Q76" s="201">
        <v>0</v>
      </c>
      <c r="R76" s="201">
        <v>0</v>
      </c>
      <c r="S76" s="201">
        <v>0</v>
      </c>
    </row>
    <row r="77" spans="1:19" ht="12.95" customHeight="1" x14ac:dyDescent="0.15">
      <c r="A77" s="144" t="s">
        <v>31</v>
      </c>
      <c r="B77" s="30" t="s">
        <v>32</v>
      </c>
      <c r="C77" s="725" t="s">
        <v>91</v>
      </c>
      <c r="D77" s="726"/>
      <c r="E77" s="31">
        <f t="shared" ref="E77:S77" si="63">SUMIF(E78:E83,"&gt;0")</f>
        <v>16100.65</v>
      </c>
      <c r="F77" s="31">
        <f t="shared" si="63"/>
        <v>15680.919999999998</v>
      </c>
      <c r="G77" s="31">
        <f t="shared" si="63"/>
        <v>15587.68</v>
      </c>
      <c r="H77" s="31">
        <f t="shared" si="63"/>
        <v>10231.39</v>
      </c>
      <c r="I77" s="31">
        <f t="shared" si="63"/>
        <v>10058.179999999998</v>
      </c>
      <c r="J77" s="31">
        <f t="shared" si="63"/>
        <v>173.21</v>
      </c>
      <c r="K77" s="31">
        <f t="shared" si="63"/>
        <v>5356.2900000000009</v>
      </c>
      <c r="L77" s="31">
        <f t="shared" si="63"/>
        <v>1128.6600000000001</v>
      </c>
      <c r="M77" s="31">
        <f t="shared" si="63"/>
        <v>0</v>
      </c>
      <c r="N77" s="31">
        <f t="shared" si="63"/>
        <v>4227.63</v>
      </c>
      <c r="O77" s="199">
        <f t="shared" si="63"/>
        <v>0</v>
      </c>
      <c r="P77" s="31">
        <f t="shared" si="63"/>
        <v>93.24</v>
      </c>
      <c r="Q77" s="31">
        <f t="shared" si="63"/>
        <v>93.24</v>
      </c>
      <c r="R77" s="31">
        <f t="shared" si="63"/>
        <v>0</v>
      </c>
      <c r="S77" s="31">
        <f t="shared" si="63"/>
        <v>419.72999999999996</v>
      </c>
    </row>
    <row r="78" spans="1:19" ht="12.95" customHeight="1" x14ac:dyDescent="0.15">
      <c r="A78" s="25"/>
      <c r="B78" s="197"/>
      <c r="C78" s="720" t="s">
        <v>92</v>
      </c>
      <c r="D78" s="721"/>
      <c r="E78" s="29">
        <f t="shared" ref="E78:E83" si="64">IF(F78&gt;0,F78,0)+IF(S78&gt;0,S78,0)</f>
        <v>1215.8900000000001</v>
      </c>
      <c r="F78" s="29">
        <f t="shared" ref="F78:F83" si="65">IF(G78&gt;0,G78,0)+IF(O78&gt;0,O78,0)+IF(P78&gt;0,P78,0)</f>
        <v>1188.8800000000001</v>
      </c>
      <c r="G78" s="29">
        <f t="shared" ref="G78:G83" si="66">IF(H78&gt;0,H78,0)+IF(K78&gt;0,K78,0)</f>
        <v>1188.8800000000001</v>
      </c>
      <c r="H78" s="29">
        <f t="shared" ref="H78:H83" si="67">SUMIF(I78:J78,"&gt;0")</f>
        <v>330.89000000000004</v>
      </c>
      <c r="I78" s="198">
        <v>319.92</v>
      </c>
      <c r="J78" s="198">
        <v>10.97</v>
      </c>
      <c r="K78" s="29">
        <f t="shared" ref="K78:K83" si="68">SUMIF(L78:N78,"&gt;0")</f>
        <v>857.99</v>
      </c>
      <c r="L78" s="198">
        <v>78.61</v>
      </c>
      <c r="M78" s="198">
        <v>0</v>
      </c>
      <c r="N78" s="198">
        <v>779.38</v>
      </c>
      <c r="O78" s="198">
        <v>0</v>
      </c>
      <c r="P78" s="29">
        <f t="shared" ref="P78:P83" si="69">SUMIF(Q78:R78,"&gt;0")</f>
        <v>0</v>
      </c>
      <c r="Q78" s="198">
        <v>0</v>
      </c>
      <c r="R78" s="198">
        <v>0</v>
      </c>
      <c r="S78" s="198">
        <v>27.01</v>
      </c>
    </row>
    <row r="79" spans="1:19" ht="12.95" customHeight="1" x14ac:dyDescent="0.15">
      <c r="A79" s="25"/>
      <c r="B79" s="197"/>
      <c r="C79" s="720" t="s">
        <v>93</v>
      </c>
      <c r="D79" s="721"/>
      <c r="E79" s="29">
        <f t="shared" si="64"/>
        <v>411.33000000000004</v>
      </c>
      <c r="F79" s="29">
        <f t="shared" si="65"/>
        <v>398.67</v>
      </c>
      <c r="G79" s="29">
        <f t="shared" si="66"/>
        <v>398.67</v>
      </c>
      <c r="H79" s="29">
        <f t="shared" si="67"/>
        <v>0</v>
      </c>
      <c r="I79" s="198">
        <v>0</v>
      </c>
      <c r="J79" s="198">
        <v>0</v>
      </c>
      <c r="K79" s="29">
        <f t="shared" si="68"/>
        <v>398.67</v>
      </c>
      <c r="L79" s="198">
        <v>0</v>
      </c>
      <c r="M79" s="198">
        <v>0</v>
      </c>
      <c r="N79" s="198">
        <v>398.67</v>
      </c>
      <c r="O79" s="198">
        <v>0</v>
      </c>
      <c r="P79" s="29">
        <f t="shared" si="69"/>
        <v>0</v>
      </c>
      <c r="Q79" s="198">
        <v>0</v>
      </c>
      <c r="R79" s="198">
        <v>0</v>
      </c>
      <c r="S79" s="198">
        <v>12.66</v>
      </c>
    </row>
    <row r="80" spans="1:19" ht="12.95" customHeight="1" x14ac:dyDescent="0.15">
      <c r="A80" s="25"/>
      <c r="B80" s="197"/>
      <c r="C80" s="720" t="s">
        <v>94</v>
      </c>
      <c r="D80" s="721"/>
      <c r="E80" s="29">
        <f t="shared" si="64"/>
        <v>230.14000000000001</v>
      </c>
      <c r="F80" s="29">
        <f t="shared" si="65"/>
        <v>188.42000000000002</v>
      </c>
      <c r="G80" s="29">
        <f t="shared" si="66"/>
        <v>188.42000000000002</v>
      </c>
      <c r="H80" s="29">
        <f t="shared" si="67"/>
        <v>49.8</v>
      </c>
      <c r="I80" s="198">
        <v>49.8</v>
      </c>
      <c r="J80" s="198">
        <v>0</v>
      </c>
      <c r="K80" s="29">
        <f t="shared" si="68"/>
        <v>138.62</v>
      </c>
      <c r="L80" s="198">
        <v>5.37</v>
      </c>
      <c r="M80" s="198">
        <v>0</v>
      </c>
      <c r="N80" s="198">
        <v>133.25</v>
      </c>
      <c r="O80" s="198">
        <v>0</v>
      </c>
      <c r="P80" s="29">
        <f t="shared" si="69"/>
        <v>0</v>
      </c>
      <c r="Q80" s="198">
        <v>0</v>
      </c>
      <c r="R80" s="198">
        <v>0</v>
      </c>
      <c r="S80" s="198">
        <v>41.72</v>
      </c>
    </row>
    <row r="81" spans="1:19" ht="12.95" customHeight="1" x14ac:dyDescent="0.15">
      <c r="A81" s="25"/>
      <c r="B81" s="197"/>
      <c r="C81" s="720" t="s">
        <v>95</v>
      </c>
      <c r="D81" s="721"/>
      <c r="E81" s="29">
        <f t="shared" si="64"/>
        <v>0</v>
      </c>
      <c r="F81" s="29">
        <f t="shared" si="65"/>
        <v>0</v>
      </c>
      <c r="G81" s="29">
        <f t="shared" si="66"/>
        <v>0</v>
      </c>
      <c r="H81" s="29">
        <f t="shared" si="67"/>
        <v>0</v>
      </c>
      <c r="I81" s="198">
        <v>0</v>
      </c>
      <c r="J81" s="198">
        <v>0</v>
      </c>
      <c r="K81" s="29">
        <f t="shared" si="68"/>
        <v>0</v>
      </c>
      <c r="L81" s="198">
        <v>0</v>
      </c>
      <c r="M81" s="198">
        <v>0</v>
      </c>
      <c r="N81" s="198">
        <v>0</v>
      </c>
      <c r="O81" s="198">
        <v>0</v>
      </c>
      <c r="P81" s="29">
        <f t="shared" si="69"/>
        <v>0</v>
      </c>
      <c r="Q81" s="198">
        <v>0</v>
      </c>
      <c r="R81" s="198">
        <v>0</v>
      </c>
      <c r="S81" s="198">
        <v>0</v>
      </c>
    </row>
    <row r="82" spans="1:19" ht="12.95" customHeight="1" x14ac:dyDescent="0.15">
      <c r="A82" s="25"/>
      <c r="B82" s="197"/>
      <c r="C82" s="720" t="s">
        <v>96</v>
      </c>
      <c r="D82" s="721"/>
      <c r="E82" s="29">
        <f t="shared" si="64"/>
        <v>14243.289999999999</v>
      </c>
      <c r="F82" s="29">
        <f t="shared" si="65"/>
        <v>13904.949999999999</v>
      </c>
      <c r="G82" s="29">
        <f t="shared" si="66"/>
        <v>13811.71</v>
      </c>
      <c r="H82" s="29">
        <f t="shared" si="67"/>
        <v>9850.6999999999989</v>
      </c>
      <c r="I82" s="198">
        <v>9688.4599999999991</v>
      </c>
      <c r="J82" s="198">
        <v>162.24</v>
      </c>
      <c r="K82" s="29">
        <f t="shared" si="68"/>
        <v>3961.01</v>
      </c>
      <c r="L82" s="198">
        <v>1044.68</v>
      </c>
      <c r="M82" s="198">
        <v>0</v>
      </c>
      <c r="N82" s="198">
        <v>2916.33</v>
      </c>
      <c r="O82" s="198">
        <v>0</v>
      </c>
      <c r="P82" s="29">
        <f t="shared" si="69"/>
        <v>93.24</v>
      </c>
      <c r="Q82" s="198">
        <v>93.24</v>
      </c>
      <c r="R82" s="198">
        <v>0</v>
      </c>
      <c r="S82" s="198">
        <v>338.34</v>
      </c>
    </row>
    <row r="83" spans="1:19" ht="12.95" customHeight="1" x14ac:dyDescent="0.15">
      <c r="A83" s="26"/>
      <c r="B83" s="200"/>
      <c r="C83" s="727" t="s">
        <v>97</v>
      </c>
      <c r="D83" s="728"/>
      <c r="E83" s="27">
        <f t="shared" si="64"/>
        <v>0</v>
      </c>
      <c r="F83" s="27">
        <f t="shared" si="65"/>
        <v>0</v>
      </c>
      <c r="G83" s="27">
        <f t="shared" si="66"/>
        <v>0</v>
      </c>
      <c r="H83" s="27">
        <f t="shared" si="67"/>
        <v>0</v>
      </c>
      <c r="I83" s="201">
        <v>0</v>
      </c>
      <c r="J83" s="201">
        <v>0</v>
      </c>
      <c r="K83" s="27">
        <f t="shared" si="68"/>
        <v>0</v>
      </c>
      <c r="L83" s="201">
        <v>0</v>
      </c>
      <c r="M83" s="201">
        <v>0</v>
      </c>
      <c r="N83" s="201">
        <v>0</v>
      </c>
      <c r="O83" s="201">
        <v>0</v>
      </c>
      <c r="P83" s="27">
        <f t="shared" si="69"/>
        <v>0</v>
      </c>
      <c r="Q83" s="201">
        <v>0</v>
      </c>
      <c r="R83" s="201">
        <v>0</v>
      </c>
      <c r="S83" s="201">
        <v>0</v>
      </c>
    </row>
    <row r="84" spans="1:19" ht="12.95" customHeight="1" x14ac:dyDescent="0.15">
      <c r="A84" s="144" t="s">
        <v>32</v>
      </c>
      <c r="B84" s="30" t="s">
        <v>98</v>
      </c>
      <c r="C84" s="725" t="s">
        <v>91</v>
      </c>
      <c r="D84" s="726"/>
      <c r="E84" s="31">
        <f t="shared" ref="E84:S84" si="70">SUMIF(E85:E90,"&gt;0")</f>
        <v>28646.49</v>
      </c>
      <c r="F84" s="31">
        <f t="shared" si="70"/>
        <v>27406.54</v>
      </c>
      <c r="G84" s="31">
        <f t="shared" si="70"/>
        <v>27368.589999999997</v>
      </c>
      <c r="H84" s="31">
        <f t="shared" si="70"/>
        <v>13433.759999999998</v>
      </c>
      <c r="I84" s="31">
        <f t="shared" si="70"/>
        <v>13345.71</v>
      </c>
      <c r="J84" s="31">
        <f t="shared" si="70"/>
        <v>88.05</v>
      </c>
      <c r="K84" s="31">
        <f t="shared" si="70"/>
        <v>13934.83</v>
      </c>
      <c r="L84" s="31">
        <f t="shared" si="70"/>
        <v>2251.6400000000003</v>
      </c>
      <c r="M84" s="31">
        <f t="shared" si="70"/>
        <v>218.57999999999998</v>
      </c>
      <c r="N84" s="31">
        <f t="shared" si="70"/>
        <v>11464.609999999999</v>
      </c>
      <c r="O84" s="199">
        <f t="shared" si="70"/>
        <v>0</v>
      </c>
      <c r="P84" s="31">
        <f t="shared" si="70"/>
        <v>37.950000000000003</v>
      </c>
      <c r="Q84" s="31">
        <f t="shared" si="70"/>
        <v>37.28</v>
      </c>
      <c r="R84" s="31">
        <f t="shared" si="70"/>
        <v>0.67</v>
      </c>
      <c r="S84" s="31">
        <f t="shared" si="70"/>
        <v>1239.95</v>
      </c>
    </row>
    <row r="85" spans="1:19" ht="12.95" customHeight="1" x14ac:dyDescent="0.15">
      <c r="A85" s="25"/>
      <c r="B85" s="197"/>
      <c r="C85" s="720" t="s">
        <v>92</v>
      </c>
      <c r="D85" s="721"/>
      <c r="E85" s="29">
        <f t="shared" ref="E85:E90" si="71">IF(F85&gt;0,F85,0)+IF(S85&gt;0,S85,0)</f>
        <v>7216.4500000000007</v>
      </c>
      <c r="F85" s="29">
        <f t="shared" ref="F85:F90" si="72">IF(G85&gt;0,G85,0)+IF(O85&gt;0,O85,0)+IF(P85&gt;0,P85,0)</f>
        <v>6890.7300000000005</v>
      </c>
      <c r="G85" s="29">
        <f t="shared" ref="G85:G90" si="73">IF(H85&gt;0,H85,0)+IF(K85&gt;0,K85,0)</f>
        <v>6890.7300000000005</v>
      </c>
      <c r="H85" s="29">
        <f t="shared" ref="H85:H90" si="74">SUMIF(I85:J85,"&gt;0")</f>
        <v>2516.1800000000003</v>
      </c>
      <c r="I85" s="198">
        <v>2505.86</v>
      </c>
      <c r="J85" s="198">
        <v>10.32</v>
      </c>
      <c r="K85" s="29">
        <f t="shared" ref="K85:K90" si="75">SUMIF(L85:N85,"&gt;0")</f>
        <v>4374.55</v>
      </c>
      <c r="L85" s="198">
        <v>629.85</v>
      </c>
      <c r="M85" s="198">
        <v>0</v>
      </c>
      <c r="N85" s="198">
        <v>3744.7</v>
      </c>
      <c r="O85" s="198">
        <v>0</v>
      </c>
      <c r="P85" s="29">
        <f t="shared" ref="P85:P90" si="76">SUMIF(Q85:R85,"&gt;0")</f>
        <v>0</v>
      </c>
      <c r="Q85" s="198">
        <v>0</v>
      </c>
      <c r="R85" s="198">
        <v>0</v>
      </c>
      <c r="S85" s="198">
        <v>325.72000000000003</v>
      </c>
    </row>
    <row r="86" spans="1:19" ht="12.95" customHeight="1" x14ac:dyDescent="0.15">
      <c r="A86" s="25"/>
      <c r="B86" s="197"/>
      <c r="C86" s="720" t="s">
        <v>93</v>
      </c>
      <c r="D86" s="721"/>
      <c r="E86" s="29">
        <f t="shared" si="71"/>
        <v>1758.3100000000002</v>
      </c>
      <c r="F86" s="29">
        <f t="shared" si="72"/>
        <v>1705.2900000000002</v>
      </c>
      <c r="G86" s="29">
        <f t="shared" si="73"/>
        <v>1705.2900000000002</v>
      </c>
      <c r="H86" s="29">
        <f t="shared" si="74"/>
        <v>108.19</v>
      </c>
      <c r="I86" s="198">
        <v>108.19</v>
      </c>
      <c r="J86" s="198">
        <v>0</v>
      </c>
      <c r="K86" s="29">
        <f t="shared" si="75"/>
        <v>1597.1000000000001</v>
      </c>
      <c r="L86" s="198">
        <v>280.49</v>
      </c>
      <c r="M86" s="198">
        <v>3.2</v>
      </c>
      <c r="N86" s="198">
        <v>1313.41</v>
      </c>
      <c r="O86" s="198">
        <v>0</v>
      </c>
      <c r="P86" s="29">
        <f t="shared" si="76"/>
        <v>0</v>
      </c>
      <c r="Q86" s="198">
        <v>0</v>
      </c>
      <c r="R86" s="198">
        <v>0</v>
      </c>
      <c r="S86" s="198">
        <v>53.02</v>
      </c>
    </row>
    <row r="87" spans="1:19" ht="12.95" customHeight="1" x14ac:dyDescent="0.15">
      <c r="A87" s="25"/>
      <c r="B87" s="197"/>
      <c r="C87" s="720" t="s">
        <v>94</v>
      </c>
      <c r="D87" s="721"/>
      <c r="E87" s="29">
        <f t="shared" si="71"/>
        <v>5454.84</v>
      </c>
      <c r="F87" s="29">
        <f t="shared" si="72"/>
        <v>5052.8900000000003</v>
      </c>
      <c r="G87" s="29">
        <f t="shared" si="73"/>
        <v>5052.8900000000003</v>
      </c>
      <c r="H87" s="29">
        <f t="shared" si="74"/>
        <v>1246.68</v>
      </c>
      <c r="I87" s="198">
        <v>1225.03</v>
      </c>
      <c r="J87" s="198">
        <v>21.65</v>
      </c>
      <c r="K87" s="29">
        <f t="shared" si="75"/>
        <v>3806.21</v>
      </c>
      <c r="L87" s="198">
        <v>449.61</v>
      </c>
      <c r="M87" s="198">
        <v>10.25</v>
      </c>
      <c r="N87" s="198">
        <v>3346.35</v>
      </c>
      <c r="O87" s="198">
        <v>0</v>
      </c>
      <c r="P87" s="29">
        <f t="shared" si="76"/>
        <v>0</v>
      </c>
      <c r="Q87" s="198">
        <v>0</v>
      </c>
      <c r="R87" s="198">
        <v>0</v>
      </c>
      <c r="S87" s="198">
        <v>401.95</v>
      </c>
    </row>
    <row r="88" spans="1:19" ht="12.95" customHeight="1" x14ac:dyDescent="0.15">
      <c r="A88" s="25"/>
      <c r="B88" s="197"/>
      <c r="C88" s="720" t="s">
        <v>95</v>
      </c>
      <c r="D88" s="721"/>
      <c r="E88" s="29">
        <f t="shared" si="71"/>
        <v>62.69</v>
      </c>
      <c r="F88" s="29">
        <f t="shared" si="72"/>
        <v>59.8</v>
      </c>
      <c r="G88" s="29">
        <f t="shared" si="73"/>
        <v>59.8</v>
      </c>
      <c r="H88" s="29">
        <f t="shared" si="74"/>
        <v>0</v>
      </c>
      <c r="I88" s="198">
        <v>0</v>
      </c>
      <c r="J88" s="198">
        <v>0</v>
      </c>
      <c r="K88" s="29">
        <f t="shared" si="75"/>
        <v>59.8</v>
      </c>
      <c r="L88" s="198">
        <v>7.75</v>
      </c>
      <c r="M88" s="198">
        <v>0</v>
      </c>
      <c r="N88" s="198">
        <v>52.05</v>
      </c>
      <c r="O88" s="198">
        <v>0</v>
      </c>
      <c r="P88" s="29">
        <f t="shared" si="76"/>
        <v>0</v>
      </c>
      <c r="Q88" s="198">
        <v>0</v>
      </c>
      <c r="R88" s="198">
        <v>0</v>
      </c>
      <c r="S88" s="198">
        <v>2.89</v>
      </c>
    </row>
    <row r="89" spans="1:19" ht="12.95" customHeight="1" x14ac:dyDescent="0.15">
      <c r="A89" s="25"/>
      <c r="B89" s="197"/>
      <c r="C89" s="720" t="s">
        <v>96</v>
      </c>
      <c r="D89" s="721"/>
      <c r="E89" s="29">
        <f t="shared" si="71"/>
        <v>14154.2</v>
      </c>
      <c r="F89" s="29">
        <f t="shared" si="72"/>
        <v>13697.83</v>
      </c>
      <c r="G89" s="29">
        <f t="shared" si="73"/>
        <v>13659.88</v>
      </c>
      <c r="H89" s="29">
        <f t="shared" si="74"/>
        <v>9562.7099999999991</v>
      </c>
      <c r="I89" s="198">
        <v>9506.6299999999992</v>
      </c>
      <c r="J89" s="198">
        <v>56.08</v>
      </c>
      <c r="K89" s="29">
        <f t="shared" si="75"/>
        <v>4097.17</v>
      </c>
      <c r="L89" s="198">
        <v>883.94</v>
      </c>
      <c r="M89" s="198">
        <v>205.13</v>
      </c>
      <c r="N89" s="198">
        <v>3008.1</v>
      </c>
      <c r="O89" s="198">
        <v>0</v>
      </c>
      <c r="P89" s="29">
        <f t="shared" si="76"/>
        <v>37.950000000000003</v>
      </c>
      <c r="Q89" s="198">
        <v>37.28</v>
      </c>
      <c r="R89" s="198">
        <v>0.67</v>
      </c>
      <c r="S89" s="198">
        <v>456.37</v>
      </c>
    </row>
    <row r="90" spans="1:19" ht="12.95" customHeight="1" x14ac:dyDescent="0.15">
      <c r="A90" s="26"/>
      <c r="B90" s="200"/>
      <c r="C90" s="727" t="s">
        <v>97</v>
      </c>
      <c r="D90" s="728"/>
      <c r="E90" s="27">
        <f t="shared" si="71"/>
        <v>0</v>
      </c>
      <c r="F90" s="27">
        <f t="shared" si="72"/>
        <v>0</v>
      </c>
      <c r="G90" s="27">
        <f t="shared" si="73"/>
        <v>0</v>
      </c>
      <c r="H90" s="27">
        <f t="shared" si="74"/>
        <v>0</v>
      </c>
      <c r="I90" s="201">
        <v>0</v>
      </c>
      <c r="J90" s="201">
        <v>0</v>
      </c>
      <c r="K90" s="27">
        <f t="shared" si="75"/>
        <v>0</v>
      </c>
      <c r="L90" s="201">
        <v>0</v>
      </c>
      <c r="M90" s="201">
        <v>0</v>
      </c>
      <c r="N90" s="201">
        <v>0</v>
      </c>
      <c r="O90" s="201">
        <v>0</v>
      </c>
      <c r="P90" s="27">
        <f t="shared" si="76"/>
        <v>0</v>
      </c>
      <c r="Q90" s="201">
        <v>0</v>
      </c>
      <c r="R90" s="201">
        <v>0</v>
      </c>
      <c r="S90" s="201">
        <v>0</v>
      </c>
    </row>
    <row r="91" spans="1:19" ht="12.95" customHeight="1" x14ac:dyDescent="0.15">
      <c r="A91" s="101" t="s">
        <v>99</v>
      </c>
      <c r="B91" s="69" t="s">
        <v>8</v>
      </c>
      <c r="C91" s="718" t="s">
        <v>91</v>
      </c>
      <c r="D91" s="719"/>
      <c r="E91" s="189">
        <f t="shared" ref="E91:S91" si="77">SUMIF(E92:E97,"&gt;0")</f>
        <v>5642.0599999999995</v>
      </c>
      <c r="F91" s="189">
        <f t="shared" si="77"/>
        <v>5384.9500000000007</v>
      </c>
      <c r="G91" s="189">
        <f t="shared" si="77"/>
        <v>5354.93</v>
      </c>
      <c r="H91" s="189">
        <f t="shared" si="77"/>
        <v>2716.88</v>
      </c>
      <c r="I91" s="189">
        <f t="shared" si="77"/>
        <v>2697.68</v>
      </c>
      <c r="J91" s="189">
        <f t="shared" si="77"/>
        <v>19.200000000000003</v>
      </c>
      <c r="K91" s="189">
        <f t="shared" si="77"/>
        <v>2638.05</v>
      </c>
      <c r="L91" s="189">
        <f t="shared" si="77"/>
        <v>166.02999999999997</v>
      </c>
      <c r="M91" s="189">
        <f t="shared" si="77"/>
        <v>0</v>
      </c>
      <c r="N91" s="189">
        <f t="shared" si="77"/>
        <v>2472.02</v>
      </c>
      <c r="O91" s="189">
        <f t="shared" si="77"/>
        <v>4.87</v>
      </c>
      <c r="P91" s="189">
        <f t="shared" si="77"/>
        <v>25.15</v>
      </c>
      <c r="Q91" s="189">
        <f t="shared" si="77"/>
        <v>9.5399999999999991</v>
      </c>
      <c r="R91" s="189">
        <f t="shared" si="77"/>
        <v>15.61</v>
      </c>
      <c r="S91" s="189">
        <f t="shared" si="77"/>
        <v>257.11</v>
      </c>
    </row>
    <row r="92" spans="1:19" ht="12.95" customHeight="1" x14ac:dyDescent="0.15">
      <c r="A92" s="69"/>
      <c r="B92" s="69"/>
      <c r="C92" s="711" t="s">
        <v>92</v>
      </c>
      <c r="D92" s="712"/>
      <c r="E92" s="189">
        <f t="shared" ref="E92:S92" si="78">IF(E99&gt;0,E99,)+IF(E106&gt;0,E106,0)</f>
        <v>1441.39</v>
      </c>
      <c r="F92" s="189">
        <f t="shared" si="78"/>
        <v>1379.38</v>
      </c>
      <c r="G92" s="189">
        <f t="shared" si="78"/>
        <v>1379.38</v>
      </c>
      <c r="H92" s="189">
        <f t="shared" si="78"/>
        <v>347.68</v>
      </c>
      <c r="I92" s="189">
        <f t="shared" si="78"/>
        <v>336.63</v>
      </c>
      <c r="J92" s="189">
        <f t="shared" si="78"/>
        <v>11.05</v>
      </c>
      <c r="K92" s="189">
        <f t="shared" si="78"/>
        <v>1031.7</v>
      </c>
      <c r="L92" s="189">
        <f t="shared" si="78"/>
        <v>23.31</v>
      </c>
      <c r="M92" s="189">
        <f t="shared" si="78"/>
        <v>0</v>
      </c>
      <c r="N92" s="189">
        <f t="shared" si="78"/>
        <v>1008.39</v>
      </c>
      <c r="O92" s="189">
        <f t="shared" si="78"/>
        <v>0</v>
      </c>
      <c r="P92" s="189">
        <f t="shared" si="78"/>
        <v>0</v>
      </c>
      <c r="Q92" s="189">
        <f t="shared" si="78"/>
        <v>0</v>
      </c>
      <c r="R92" s="189">
        <f t="shared" si="78"/>
        <v>0</v>
      </c>
      <c r="S92" s="189">
        <f t="shared" si="78"/>
        <v>62.01</v>
      </c>
    </row>
    <row r="93" spans="1:19" ht="12.95" customHeight="1" x14ac:dyDescent="0.15">
      <c r="A93" s="69"/>
      <c r="B93" s="69"/>
      <c r="C93" s="711" t="s">
        <v>93</v>
      </c>
      <c r="D93" s="712"/>
      <c r="E93" s="189">
        <f t="shared" ref="E93:S93" si="79">IF(E100&gt;0,E100,)+IF(E107&gt;0,E107,0)</f>
        <v>146.95000000000002</v>
      </c>
      <c r="F93" s="189">
        <f t="shared" si="79"/>
        <v>141.55000000000001</v>
      </c>
      <c r="G93" s="189">
        <f t="shared" si="79"/>
        <v>141.55000000000001</v>
      </c>
      <c r="H93" s="189">
        <f t="shared" si="79"/>
        <v>32.46</v>
      </c>
      <c r="I93" s="189">
        <f t="shared" si="79"/>
        <v>32.46</v>
      </c>
      <c r="J93" s="189">
        <f t="shared" si="79"/>
        <v>0</v>
      </c>
      <c r="K93" s="189">
        <f t="shared" si="79"/>
        <v>109.09</v>
      </c>
      <c r="L93" s="189">
        <f t="shared" si="79"/>
        <v>0</v>
      </c>
      <c r="M93" s="189">
        <f t="shared" si="79"/>
        <v>0</v>
      </c>
      <c r="N93" s="189">
        <f t="shared" si="79"/>
        <v>109.09</v>
      </c>
      <c r="O93" s="189">
        <f t="shared" si="79"/>
        <v>0</v>
      </c>
      <c r="P93" s="189">
        <f t="shared" si="79"/>
        <v>0</v>
      </c>
      <c r="Q93" s="189">
        <f t="shared" si="79"/>
        <v>0</v>
      </c>
      <c r="R93" s="189">
        <f t="shared" si="79"/>
        <v>0</v>
      </c>
      <c r="S93" s="189">
        <f t="shared" si="79"/>
        <v>5.4</v>
      </c>
    </row>
    <row r="94" spans="1:19" ht="12.95" customHeight="1" x14ac:dyDescent="0.15">
      <c r="A94" s="69"/>
      <c r="B94" s="69"/>
      <c r="C94" s="711" t="s">
        <v>94</v>
      </c>
      <c r="D94" s="712"/>
      <c r="E94" s="189">
        <f t="shared" ref="E94:S94" si="80">IF(E101&gt;0,E101,)+IF(E108&gt;0,E108,0)</f>
        <v>2062.0299999999997</v>
      </c>
      <c r="F94" s="189">
        <f t="shared" si="80"/>
        <v>1953.9500000000003</v>
      </c>
      <c r="G94" s="189">
        <f t="shared" si="80"/>
        <v>1936.3300000000002</v>
      </c>
      <c r="H94" s="189">
        <f t="shared" si="80"/>
        <v>1039.17</v>
      </c>
      <c r="I94" s="189">
        <f t="shared" si="80"/>
        <v>1032.78</v>
      </c>
      <c r="J94" s="189">
        <f t="shared" si="80"/>
        <v>6.39</v>
      </c>
      <c r="K94" s="189">
        <f t="shared" si="80"/>
        <v>897.16000000000008</v>
      </c>
      <c r="L94" s="189">
        <f t="shared" si="80"/>
        <v>117.08</v>
      </c>
      <c r="M94" s="189">
        <f t="shared" si="80"/>
        <v>0</v>
      </c>
      <c r="N94" s="189">
        <f t="shared" si="80"/>
        <v>780.08</v>
      </c>
      <c r="O94" s="189">
        <f t="shared" si="80"/>
        <v>4.87</v>
      </c>
      <c r="P94" s="189">
        <f t="shared" si="80"/>
        <v>12.75</v>
      </c>
      <c r="Q94" s="189">
        <f t="shared" si="80"/>
        <v>4.78</v>
      </c>
      <c r="R94" s="189">
        <f t="shared" si="80"/>
        <v>7.97</v>
      </c>
      <c r="S94" s="189">
        <f t="shared" si="80"/>
        <v>108.08</v>
      </c>
    </row>
    <row r="95" spans="1:19" ht="12.95" customHeight="1" x14ac:dyDescent="0.15">
      <c r="A95" s="69"/>
      <c r="B95" s="69"/>
      <c r="C95" s="711" t="s">
        <v>95</v>
      </c>
      <c r="D95" s="712"/>
      <c r="E95" s="189">
        <f t="shared" ref="E95:S95" si="81">IF(E102&gt;0,E102,)+IF(E109&gt;0,E109,0)</f>
        <v>0</v>
      </c>
      <c r="F95" s="189">
        <f t="shared" si="81"/>
        <v>0</v>
      </c>
      <c r="G95" s="189">
        <f t="shared" si="81"/>
        <v>0</v>
      </c>
      <c r="H95" s="189">
        <f t="shared" si="81"/>
        <v>0</v>
      </c>
      <c r="I95" s="189">
        <f t="shared" si="81"/>
        <v>0</v>
      </c>
      <c r="J95" s="189">
        <f t="shared" si="81"/>
        <v>0</v>
      </c>
      <c r="K95" s="189">
        <f t="shared" si="81"/>
        <v>0</v>
      </c>
      <c r="L95" s="189">
        <f t="shared" si="81"/>
        <v>0</v>
      </c>
      <c r="M95" s="189">
        <f t="shared" si="81"/>
        <v>0</v>
      </c>
      <c r="N95" s="189">
        <f t="shared" si="81"/>
        <v>0</v>
      </c>
      <c r="O95" s="189">
        <f t="shared" si="81"/>
        <v>0</v>
      </c>
      <c r="P95" s="189">
        <f t="shared" si="81"/>
        <v>0</v>
      </c>
      <c r="Q95" s="189">
        <f t="shared" si="81"/>
        <v>0</v>
      </c>
      <c r="R95" s="189">
        <f t="shared" si="81"/>
        <v>0</v>
      </c>
      <c r="S95" s="189">
        <f t="shared" si="81"/>
        <v>0</v>
      </c>
    </row>
    <row r="96" spans="1:19" ht="12.95" customHeight="1" x14ac:dyDescent="0.15">
      <c r="A96" s="69"/>
      <c r="B96" s="69"/>
      <c r="C96" s="711" t="s">
        <v>96</v>
      </c>
      <c r="D96" s="712"/>
      <c r="E96" s="189">
        <f t="shared" ref="E96:S96" si="82">IF(E103&gt;0,E103,)+IF(E110&gt;0,E110,0)</f>
        <v>1991.69</v>
      </c>
      <c r="F96" s="189">
        <f t="shared" si="82"/>
        <v>1910.0700000000002</v>
      </c>
      <c r="G96" s="189">
        <f t="shared" si="82"/>
        <v>1897.67</v>
      </c>
      <c r="H96" s="189">
        <f t="shared" si="82"/>
        <v>1297.57</v>
      </c>
      <c r="I96" s="189">
        <f t="shared" si="82"/>
        <v>1295.81</v>
      </c>
      <c r="J96" s="189">
        <f t="shared" si="82"/>
        <v>1.76</v>
      </c>
      <c r="K96" s="189">
        <f t="shared" si="82"/>
        <v>600.1</v>
      </c>
      <c r="L96" s="189">
        <f t="shared" si="82"/>
        <v>25.64</v>
      </c>
      <c r="M96" s="189">
        <f t="shared" si="82"/>
        <v>0</v>
      </c>
      <c r="N96" s="189">
        <f t="shared" si="82"/>
        <v>574.46</v>
      </c>
      <c r="O96" s="189">
        <f t="shared" si="82"/>
        <v>0</v>
      </c>
      <c r="P96" s="189">
        <f t="shared" si="82"/>
        <v>12.399999999999999</v>
      </c>
      <c r="Q96" s="189">
        <f t="shared" si="82"/>
        <v>4.76</v>
      </c>
      <c r="R96" s="189">
        <f t="shared" si="82"/>
        <v>7.64</v>
      </c>
      <c r="S96" s="189">
        <f t="shared" si="82"/>
        <v>81.61999999999999</v>
      </c>
    </row>
    <row r="97" spans="1:19" ht="12.95" customHeight="1" x14ac:dyDescent="0.15">
      <c r="A97" s="69"/>
      <c r="B97" s="69"/>
      <c r="C97" s="716" t="s">
        <v>97</v>
      </c>
      <c r="D97" s="717"/>
      <c r="E97" s="189">
        <f t="shared" ref="E97:S97" si="83">IF(E104&gt;0,E104,)+IF(E111&gt;0,E111,0)</f>
        <v>0</v>
      </c>
      <c r="F97" s="189">
        <f t="shared" si="83"/>
        <v>0</v>
      </c>
      <c r="G97" s="189">
        <f t="shared" si="83"/>
        <v>0</v>
      </c>
      <c r="H97" s="189">
        <f t="shared" si="83"/>
        <v>0</v>
      </c>
      <c r="I97" s="189">
        <f t="shared" si="83"/>
        <v>0</v>
      </c>
      <c r="J97" s="189">
        <f t="shared" si="83"/>
        <v>0</v>
      </c>
      <c r="K97" s="189">
        <f t="shared" si="83"/>
        <v>0</v>
      </c>
      <c r="L97" s="189">
        <f t="shared" si="83"/>
        <v>0</v>
      </c>
      <c r="M97" s="189">
        <f t="shared" si="83"/>
        <v>0</v>
      </c>
      <c r="N97" s="189">
        <f t="shared" si="83"/>
        <v>0</v>
      </c>
      <c r="O97" s="189">
        <f t="shared" si="83"/>
        <v>0</v>
      </c>
      <c r="P97" s="189">
        <f t="shared" si="83"/>
        <v>0</v>
      </c>
      <c r="Q97" s="189">
        <f t="shared" si="83"/>
        <v>0</v>
      </c>
      <c r="R97" s="189">
        <f t="shared" si="83"/>
        <v>0</v>
      </c>
      <c r="S97" s="189">
        <f t="shared" si="83"/>
        <v>0</v>
      </c>
    </row>
    <row r="98" spans="1:19" ht="12.95" customHeight="1" x14ac:dyDescent="0.15">
      <c r="A98" s="69" t="s">
        <v>100</v>
      </c>
      <c r="B98" s="202" t="s">
        <v>41</v>
      </c>
      <c r="C98" s="718" t="s">
        <v>91</v>
      </c>
      <c r="D98" s="719"/>
      <c r="E98" s="203">
        <f t="shared" ref="E98:S98" si="84">SUMIF(E99:E104,"&gt;0")</f>
        <v>4606</v>
      </c>
      <c r="F98" s="203">
        <f t="shared" si="84"/>
        <v>4411.8500000000004</v>
      </c>
      <c r="G98" s="203">
        <f t="shared" si="84"/>
        <v>4389.8</v>
      </c>
      <c r="H98" s="203">
        <f t="shared" si="84"/>
        <v>2147.8999999999996</v>
      </c>
      <c r="I98" s="203">
        <f t="shared" si="84"/>
        <v>2131.33</v>
      </c>
      <c r="J98" s="203">
        <f t="shared" si="84"/>
        <v>16.57</v>
      </c>
      <c r="K98" s="203">
        <f t="shared" si="84"/>
        <v>2241.9</v>
      </c>
      <c r="L98" s="203">
        <f t="shared" si="84"/>
        <v>107.74</v>
      </c>
      <c r="M98" s="203">
        <f t="shared" si="84"/>
        <v>0</v>
      </c>
      <c r="N98" s="203">
        <f t="shared" si="84"/>
        <v>2134.16</v>
      </c>
      <c r="O98" s="203">
        <f t="shared" si="84"/>
        <v>4.87</v>
      </c>
      <c r="P98" s="203">
        <f t="shared" si="84"/>
        <v>17.18</v>
      </c>
      <c r="Q98" s="203">
        <f t="shared" si="84"/>
        <v>9.5399999999999991</v>
      </c>
      <c r="R98" s="203">
        <f t="shared" si="84"/>
        <v>7.64</v>
      </c>
      <c r="S98" s="203">
        <f t="shared" si="84"/>
        <v>194.14999999999998</v>
      </c>
    </row>
    <row r="99" spans="1:19" ht="12.95" customHeight="1" x14ac:dyDescent="0.15">
      <c r="A99" s="69"/>
      <c r="B99" s="69"/>
      <c r="C99" s="711" t="s">
        <v>92</v>
      </c>
      <c r="D99" s="712"/>
      <c r="E99" s="189">
        <f t="shared" ref="E99:E104" si="85">IF(F99&gt;0,F99,0)+IF(S99&gt;0,S99,0)</f>
        <v>1441.39</v>
      </c>
      <c r="F99" s="189">
        <f t="shared" ref="F99:F104" si="86">IF(G99&gt;0,G99,0)+IF(O99&gt;0,O99,0)+IF(P99&gt;0,P99,0)</f>
        <v>1379.38</v>
      </c>
      <c r="G99" s="189">
        <f t="shared" ref="G99:G104" si="87">IF(H99&gt;0,H99,0)+IF(K99&gt;0,K99,0)</f>
        <v>1379.38</v>
      </c>
      <c r="H99" s="189">
        <f t="shared" ref="H99:H104" si="88">SUMIF(I99:J99,"&gt;0")</f>
        <v>347.68</v>
      </c>
      <c r="I99" s="190">
        <v>336.63</v>
      </c>
      <c r="J99" s="190">
        <v>11.05</v>
      </c>
      <c r="K99" s="189">
        <f t="shared" ref="K99:K104" si="89">SUMIF(L99:N99,"&gt;0")</f>
        <v>1031.7</v>
      </c>
      <c r="L99" s="190">
        <v>23.31</v>
      </c>
      <c r="M99" s="190">
        <v>0</v>
      </c>
      <c r="N99" s="190">
        <v>1008.39</v>
      </c>
      <c r="O99" s="190">
        <v>0</v>
      </c>
      <c r="P99" s="189">
        <f t="shared" ref="P99:P104" si="90">SUMIF(Q99:R99,"&gt;0")</f>
        <v>0</v>
      </c>
      <c r="Q99" s="190">
        <v>0</v>
      </c>
      <c r="R99" s="190">
        <v>0</v>
      </c>
      <c r="S99" s="190">
        <v>62.01</v>
      </c>
    </row>
    <row r="100" spans="1:19" ht="12.95" customHeight="1" x14ac:dyDescent="0.15">
      <c r="A100" s="69"/>
      <c r="B100" s="69"/>
      <c r="C100" s="711" t="s">
        <v>93</v>
      </c>
      <c r="D100" s="712"/>
      <c r="E100" s="189">
        <f t="shared" si="85"/>
        <v>146.95000000000002</v>
      </c>
      <c r="F100" s="189">
        <f t="shared" si="86"/>
        <v>141.55000000000001</v>
      </c>
      <c r="G100" s="189">
        <f t="shared" si="87"/>
        <v>141.55000000000001</v>
      </c>
      <c r="H100" s="189">
        <f t="shared" si="88"/>
        <v>32.46</v>
      </c>
      <c r="I100" s="190">
        <v>32.46</v>
      </c>
      <c r="J100" s="190">
        <v>0</v>
      </c>
      <c r="K100" s="189">
        <f t="shared" si="89"/>
        <v>109.09</v>
      </c>
      <c r="L100" s="190">
        <v>0</v>
      </c>
      <c r="M100" s="190">
        <v>0</v>
      </c>
      <c r="N100" s="190">
        <v>109.09</v>
      </c>
      <c r="O100" s="190">
        <v>0</v>
      </c>
      <c r="P100" s="189">
        <f t="shared" si="90"/>
        <v>0</v>
      </c>
      <c r="Q100" s="190">
        <v>0</v>
      </c>
      <c r="R100" s="190">
        <v>0</v>
      </c>
      <c r="S100" s="190">
        <v>5.4</v>
      </c>
    </row>
    <row r="101" spans="1:19" ht="12.95" customHeight="1" x14ac:dyDescent="0.15">
      <c r="A101" s="69"/>
      <c r="B101" s="69"/>
      <c r="C101" s="711" t="s">
        <v>94</v>
      </c>
      <c r="D101" s="712"/>
      <c r="E101" s="189">
        <f t="shared" si="85"/>
        <v>1028.03</v>
      </c>
      <c r="F101" s="189">
        <f t="shared" si="86"/>
        <v>982.81000000000006</v>
      </c>
      <c r="G101" s="189">
        <f t="shared" si="87"/>
        <v>973.16000000000008</v>
      </c>
      <c r="H101" s="189">
        <f t="shared" si="88"/>
        <v>472.15</v>
      </c>
      <c r="I101" s="190">
        <v>468.39</v>
      </c>
      <c r="J101" s="190">
        <v>3.76</v>
      </c>
      <c r="K101" s="189">
        <f t="shared" si="89"/>
        <v>501.01000000000005</v>
      </c>
      <c r="L101" s="190">
        <v>58.79</v>
      </c>
      <c r="M101" s="190">
        <v>0</v>
      </c>
      <c r="N101" s="190">
        <v>442.22</v>
      </c>
      <c r="O101" s="190">
        <v>4.87</v>
      </c>
      <c r="P101" s="189">
        <f t="shared" si="90"/>
        <v>4.78</v>
      </c>
      <c r="Q101" s="190">
        <v>4.78</v>
      </c>
      <c r="R101" s="190">
        <v>0</v>
      </c>
      <c r="S101" s="190">
        <v>45.22</v>
      </c>
    </row>
    <row r="102" spans="1:19" ht="12.95" customHeight="1" x14ac:dyDescent="0.15">
      <c r="A102" s="69"/>
      <c r="B102" s="69"/>
      <c r="C102" s="711" t="s">
        <v>95</v>
      </c>
      <c r="D102" s="712"/>
      <c r="E102" s="189">
        <f t="shared" si="85"/>
        <v>0</v>
      </c>
      <c r="F102" s="189">
        <f t="shared" si="86"/>
        <v>0</v>
      </c>
      <c r="G102" s="189">
        <f t="shared" si="87"/>
        <v>0</v>
      </c>
      <c r="H102" s="189">
        <f t="shared" si="88"/>
        <v>0</v>
      </c>
      <c r="I102" s="190">
        <v>0</v>
      </c>
      <c r="J102" s="190">
        <v>0</v>
      </c>
      <c r="K102" s="189">
        <f t="shared" si="89"/>
        <v>0</v>
      </c>
      <c r="L102" s="190">
        <v>0</v>
      </c>
      <c r="M102" s="190">
        <v>0</v>
      </c>
      <c r="N102" s="190">
        <v>0</v>
      </c>
      <c r="O102" s="190">
        <v>0</v>
      </c>
      <c r="P102" s="189">
        <f t="shared" si="90"/>
        <v>0</v>
      </c>
      <c r="Q102" s="190">
        <v>0</v>
      </c>
      <c r="R102" s="190">
        <v>0</v>
      </c>
      <c r="S102" s="190">
        <v>0</v>
      </c>
    </row>
    <row r="103" spans="1:19" ht="12.95" customHeight="1" x14ac:dyDescent="0.15">
      <c r="A103" s="69"/>
      <c r="B103" s="69"/>
      <c r="C103" s="711" t="s">
        <v>96</v>
      </c>
      <c r="D103" s="712"/>
      <c r="E103" s="189">
        <f t="shared" si="85"/>
        <v>1989.63</v>
      </c>
      <c r="F103" s="189">
        <f t="shared" si="86"/>
        <v>1908.1100000000001</v>
      </c>
      <c r="G103" s="189">
        <f t="shared" si="87"/>
        <v>1895.71</v>
      </c>
      <c r="H103" s="189">
        <f t="shared" si="88"/>
        <v>1295.6099999999999</v>
      </c>
      <c r="I103" s="190">
        <v>1293.8499999999999</v>
      </c>
      <c r="J103" s="190">
        <v>1.76</v>
      </c>
      <c r="K103" s="189">
        <f t="shared" si="89"/>
        <v>600.1</v>
      </c>
      <c r="L103" s="190">
        <v>25.64</v>
      </c>
      <c r="M103" s="190">
        <v>0</v>
      </c>
      <c r="N103" s="190">
        <v>574.46</v>
      </c>
      <c r="O103" s="190">
        <v>0</v>
      </c>
      <c r="P103" s="189">
        <f t="shared" si="90"/>
        <v>12.399999999999999</v>
      </c>
      <c r="Q103" s="190">
        <v>4.76</v>
      </c>
      <c r="R103" s="190">
        <v>7.64</v>
      </c>
      <c r="S103" s="190">
        <v>81.52</v>
      </c>
    </row>
    <row r="104" spans="1:19" ht="12.95" customHeight="1" x14ac:dyDescent="0.15">
      <c r="A104" s="69"/>
      <c r="B104" s="204"/>
      <c r="C104" s="716" t="s">
        <v>97</v>
      </c>
      <c r="D104" s="717"/>
      <c r="E104" s="205">
        <f t="shared" si="85"/>
        <v>0</v>
      </c>
      <c r="F104" s="205">
        <f t="shared" si="86"/>
        <v>0</v>
      </c>
      <c r="G104" s="88">
        <f t="shared" si="87"/>
        <v>0</v>
      </c>
      <c r="H104" s="205">
        <f t="shared" si="88"/>
        <v>0</v>
      </c>
      <c r="I104" s="206">
        <v>0</v>
      </c>
      <c r="J104" s="206">
        <v>0</v>
      </c>
      <c r="K104" s="205">
        <f t="shared" si="89"/>
        <v>0</v>
      </c>
      <c r="L104" s="206">
        <v>0</v>
      </c>
      <c r="M104" s="206">
        <v>0</v>
      </c>
      <c r="N104" s="206">
        <v>0</v>
      </c>
      <c r="O104" s="206">
        <v>0</v>
      </c>
      <c r="P104" s="205">
        <f t="shared" si="90"/>
        <v>0</v>
      </c>
      <c r="Q104" s="206">
        <v>0</v>
      </c>
      <c r="R104" s="206">
        <v>0</v>
      </c>
      <c r="S104" s="206">
        <v>0</v>
      </c>
    </row>
    <row r="105" spans="1:19" ht="12.95" customHeight="1" x14ac:dyDescent="0.15">
      <c r="A105" s="69" t="s">
        <v>100</v>
      </c>
      <c r="B105" s="202" t="s">
        <v>37</v>
      </c>
      <c r="C105" s="718" t="s">
        <v>91</v>
      </c>
      <c r="D105" s="719"/>
      <c r="E105" s="203">
        <f t="shared" ref="E105:S105" si="91">SUMIF(E106:E111,"&gt;0")</f>
        <v>1036.06</v>
      </c>
      <c r="F105" s="203">
        <f t="shared" si="91"/>
        <v>973.10000000000014</v>
      </c>
      <c r="G105" s="189">
        <f t="shared" si="91"/>
        <v>965.13000000000011</v>
      </c>
      <c r="H105" s="203">
        <f t="shared" si="91"/>
        <v>568.98</v>
      </c>
      <c r="I105" s="203">
        <f t="shared" si="91"/>
        <v>566.35</v>
      </c>
      <c r="J105" s="203">
        <f t="shared" si="91"/>
        <v>2.63</v>
      </c>
      <c r="K105" s="203">
        <f t="shared" si="91"/>
        <v>396.15000000000003</v>
      </c>
      <c r="L105" s="203">
        <f t="shared" si="91"/>
        <v>58.29</v>
      </c>
      <c r="M105" s="203">
        <f t="shared" si="91"/>
        <v>0</v>
      </c>
      <c r="N105" s="203">
        <f t="shared" si="91"/>
        <v>337.86</v>
      </c>
      <c r="O105" s="203">
        <f t="shared" si="91"/>
        <v>0</v>
      </c>
      <c r="P105" s="203">
        <f t="shared" si="91"/>
        <v>7.97</v>
      </c>
      <c r="Q105" s="203">
        <f t="shared" si="91"/>
        <v>0</v>
      </c>
      <c r="R105" s="203">
        <f t="shared" si="91"/>
        <v>7.97</v>
      </c>
      <c r="S105" s="203">
        <f t="shared" si="91"/>
        <v>62.96</v>
      </c>
    </row>
    <row r="106" spans="1:19" ht="12.95" customHeight="1" x14ac:dyDescent="0.15">
      <c r="A106" s="69"/>
      <c r="B106" s="69"/>
      <c r="C106" s="711" t="s">
        <v>92</v>
      </c>
      <c r="D106" s="712"/>
      <c r="E106" s="189">
        <f t="shared" ref="E106:E111" si="92">IF(F106&gt;0,F106,0)+IF(S106&gt;0,S106,0)</f>
        <v>0</v>
      </c>
      <c r="F106" s="189">
        <f t="shared" ref="F106:F111" si="93">IF(G106&gt;0,G106,0)+IF(O106&gt;0,O106,0)+IF(P106&gt;0,P106,0)</f>
        <v>0</v>
      </c>
      <c r="G106" s="189">
        <f t="shared" ref="G106:G111" si="94">IF(H106&gt;0,H106,0)+IF(K106&gt;0,K106,0)</f>
        <v>0</v>
      </c>
      <c r="H106" s="189">
        <f t="shared" ref="H106:H111" si="95">SUMIF(I106:J106,"&gt;0")</f>
        <v>0</v>
      </c>
      <c r="I106" s="190">
        <v>0</v>
      </c>
      <c r="J106" s="190">
        <v>0</v>
      </c>
      <c r="K106" s="189">
        <f t="shared" ref="K106:K111" si="96">SUMIF(L106:N106,"&gt;0")</f>
        <v>0</v>
      </c>
      <c r="L106" s="190">
        <v>0</v>
      </c>
      <c r="M106" s="190">
        <v>0</v>
      </c>
      <c r="N106" s="190">
        <v>0</v>
      </c>
      <c r="O106" s="190">
        <v>0</v>
      </c>
      <c r="P106" s="189">
        <f t="shared" ref="P106:P111" si="97">SUMIF(Q106:R106,"&gt;0")</f>
        <v>0</v>
      </c>
      <c r="Q106" s="190">
        <v>0</v>
      </c>
      <c r="R106" s="190">
        <v>0</v>
      </c>
      <c r="S106" s="190">
        <v>0</v>
      </c>
    </row>
    <row r="107" spans="1:19" ht="12.95" customHeight="1" x14ac:dyDescent="0.15">
      <c r="A107" s="69"/>
      <c r="B107" s="69"/>
      <c r="C107" s="711" t="s">
        <v>93</v>
      </c>
      <c r="D107" s="712"/>
      <c r="E107" s="189">
        <f t="shared" si="92"/>
        <v>0</v>
      </c>
      <c r="F107" s="189">
        <f t="shared" si="93"/>
        <v>0</v>
      </c>
      <c r="G107" s="189">
        <f t="shared" si="94"/>
        <v>0</v>
      </c>
      <c r="H107" s="189">
        <f t="shared" si="95"/>
        <v>0</v>
      </c>
      <c r="I107" s="190">
        <v>0</v>
      </c>
      <c r="J107" s="190">
        <v>0</v>
      </c>
      <c r="K107" s="189">
        <f t="shared" si="96"/>
        <v>0</v>
      </c>
      <c r="L107" s="190">
        <v>0</v>
      </c>
      <c r="M107" s="190">
        <v>0</v>
      </c>
      <c r="N107" s="190">
        <v>0</v>
      </c>
      <c r="O107" s="190">
        <v>0</v>
      </c>
      <c r="P107" s="189">
        <f t="shared" si="97"/>
        <v>0</v>
      </c>
      <c r="Q107" s="190">
        <v>0</v>
      </c>
      <c r="R107" s="190">
        <v>0</v>
      </c>
      <c r="S107" s="190">
        <v>0</v>
      </c>
    </row>
    <row r="108" spans="1:19" ht="12.95" customHeight="1" x14ac:dyDescent="0.15">
      <c r="A108" s="69"/>
      <c r="B108" s="69"/>
      <c r="C108" s="711" t="s">
        <v>94</v>
      </c>
      <c r="D108" s="712"/>
      <c r="E108" s="189">
        <f t="shared" si="92"/>
        <v>1034</v>
      </c>
      <c r="F108" s="189">
        <f t="shared" si="93"/>
        <v>971.1400000000001</v>
      </c>
      <c r="G108" s="189">
        <f t="shared" si="94"/>
        <v>963.17000000000007</v>
      </c>
      <c r="H108" s="189">
        <f t="shared" si="95"/>
        <v>567.02</v>
      </c>
      <c r="I108" s="190">
        <v>564.39</v>
      </c>
      <c r="J108" s="190">
        <v>2.63</v>
      </c>
      <c r="K108" s="189">
        <f t="shared" si="96"/>
        <v>396.15000000000003</v>
      </c>
      <c r="L108" s="190">
        <v>58.29</v>
      </c>
      <c r="M108" s="190">
        <v>0</v>
      </c>
      <c r="N108" s="190">
        <v>337.86</v>
      </c>
      <c r="O108" s="190">
        <v>0</v>
      </c>
      <c r="P108" s="189">
        <f t="shared" si="97"/>
        <v>7.97</v>
      </c>
      <c r="Q108" s="190">
        <v>0</v>
      </c>
      <c r="R108" s="190">
        <v>7.97</v>
      </c>
      <c r="S108" s="190">
        <v>62.86</v>
      </c>
    </row>
    <row r="109" spans="1:19" ht="12.95" customHeight="1" x14ac:dyDescent="0.15">
      <c r="A109" s="69"/>
      <c r="B109" s="69"/>
      <c r="C109" s="711" t="s">
        <v>95</v>
      </c>
      <c r="D109" s="712"/>
      <c r="E109" s="189">
        <f t="shared" si="92"/>
        <v>0</v>
      </c>
      <c r="F109" s="189">
        <f t="shared" si="93"/>
        <v>0</v>
      </c>
      <c r="G109" s="189">
        <f t="shared" si="94"/>
        <v>0</v>
      </c>
      <c r="H109" s="189">
        <f t="shared" si="95"/>
        <v>0</v>
      </c>
      <c r="I109" s="190">
        <v>0</v>
      </c>
      <c r="J109" s="190">
        <v>0</v>
      </c>
      <c r="K109" s="189">
        <f t="shared" si="96"/>
        <v>0</v>
      </c>
      <c r="L109" s="190">
        <v>0</v>
      </c>
      <c r="M109" s="190">
        <v>0</v>
      </c>
      <c r="N109" s="190">
        <v>0</v>
      </c>
      <c r="O109" s="190">
        <v>0</v>
      </c>
      <c r="P109" s="189">
        <f t="shared" si="97"/>
        <v>0</v>
      </c>
      <c r="Q109" s="190">
        <v>0</v>
      </c>
      <c r="R109" s="190">
        <v>0</v>
      </c>
      <c r="S109" s="190">
        <v>0</v>
      </c>
    </row>
    <row r="110" spans="1:19" ht="12.95" customHeight="1" x14ac:dyDescent="0.15">
      <c r="A110" s="69"/>
      <c r="B110" s="69"/>
      <c r="C110" s="711" t="s">
        <v>96</v>
      </c>
      <c r="D110" s="712"/>
      <c r="E110" s="189">
        <f t="shared" si="92"/>
        <v>2.06</v>
      </c>
      <c r="F110" s="189">
        <f t="shared" si="93"/>
        <v>1.96</v>
      </c>
      <c r="G110" s="189">
        <f t="shared" si="94"/>
        <v>1.96</v>
      </c>
      <c r="H110" s="189">
        <f t="shared" si="95"/>
        <v>1.96</v>
      </c>
      <c r="I110" s="190">
        <v>1.96</v>
      </c>
      <c r="J110" s="190">
        <v>0</v>
      </c>
      <c r="K110" s="189">
        <f t="shared" si="96"/>
        <v>0</v>
      </c>
      <c r="L110" s="190">
        <v>0</v>
      </c>
      <c r="M110" s="190">
        <v>0</v>
      </c>
      <c r="N110" s="190">
        <v>0</v>
      </c>
      <c r="O110" s="190">
        <v>0</v>
      </c>
      <c r="P110" s="189">
        <f t="shared" si="97"/>
        <v>0</v>
      </c>
      <c r="Q110" s="190">
        <v>0</v>
      </c>
      <c r="R110" s="190">
        <v>0</v>
      </c>
      <c r="S110" s="190">
        <v>0.1</v>
      </c>
    </row>
    <row r="111" spans="1:19" ht="12.95" customHeight="1" x14ac:dyDescent="0.15">
      <c r="A111" s="103"/>
      <c r="B111" s="103"/>
      <c r="C111" s="716" t="s">
        <v>97</v>
      </c>
      <c r="D111" s="717"/>
      <c r="E111" s="88">
        <f t="shared" si="92"/>
        <v>0</v>
      </c>
      <c r="F111" s="88">
        <f t="shared" si="93"/>
        <v>0</v>
      </c>
      <c r="G111" s="88">
        <f t="shared" si="94"/>
        <v>0</v>
      </c>
      <c r="H111" s="88">
        <f t="shared" si="95"/>
        <v>0</v>
      </c>
      <c r="I111" s="187">
        <v>0</v>
      </c>
      <c r="J111" s="187">
        <v>0</v>
      </c>
      <c r="K111" s="88">
        <f t="shared" si="96"/>
        <v>0</v>
      </c>
      <c r="L111" s="187">
        <v>0</v>
      </c>
      <c r="M111" s="187">
        <v>0</v>
      </c>
      <c r="N111" s="187">
        <v>0</v>
      </c>
      <c r="O111" s="187">
        <v>0</v>
      </c>
      <c r="P111" s="88">
        <f t="shared" si="97"/>
        <v>0</v>
      </c>
      <c r="Q111" s="187">
        <v>0</v>
      </c>
      <c r="R111" s="187">
        <v>0</v>
      </c>
      <c r="S111" s="187">
        <v>0</v>
      </c>
    </row>
    <row r="112" spans="1:19" ht="12.95" customHeight="1" x14ac:dyDescent="0.15">
      <c r="A112" s="144" t="s">
        <v>101</v>
      </c>
      <c r="B112" s="30" t="s">
        <v>44</v>
      </c>
      <c r="C112" s="725" t="s">
        <v>91</v>
      </c>
      <c r="D112" s="726"/>
      <c r="E112" s="31">
        <f t="shared" ref="E112:S112" si="98">SUMIF(E113:E118,"&gt;0")</f>
        <v>11720.18</v>
      </c>
      <c r="F112" s="31">
        <f t="shared" si="98"/>
        <v>11221.970000000001</v>
      </c>
      <c r="G112" s="31">
        <f t="shared" si="98"/>
        <v>11185.95</v>
      </c>
      <c r="H112" s="31">
        <f t="shared" si="98"/>
        <v>3929.96</v>
      </c>
      <c r="I112" s="31">
        <f t="shared" si="98"/>
        <v>3903.3100000000004</v>
      </c>
      <c r="J112" s="31">
        <f t="shared" si="98"/>
        <v>26.65</v>
      </c>
      <c r="K112" s="31">
        <f t="shared" si="98"/>
        <v>7255.99</v>
      </c>
      <c r="L112" s="31">
        <f t="shared" si="98"/>
        <v>39.65</v>
      </c>
      <c r="M112" s="31">
        <f t="shared" si="98"/>
        <v>2.4700000000000002</v>
      </c>
      <c r="N112" s="31">
        <f t="shared" si="98"/>
        <v>7213.87</v>
      </c>
      <c r="O112" s="199">
        <f t="shared" si="98"/>
        <v>0</v>
      </c>
      <c r="P112" s="31">
        <f t="shared" si="98"/>
        <v>36.019999999999996</v>
      </c>
      <c r="Q112" s="31">
        <f t="shared" si="98"/>
        <v>30.95</v>
      </c>
      <c r="R112" s="31">
        <f t="shared" si="98"/>
        <v>5.07</v>
      </c>
      <c r="S112" s="31">
        <f t="shared" si="98"/>
        <v>498.21</v>
      </c>
    </row>
    <row r="113" spans="1:19" ht="12.95" customHeight="1" x14ac:dyDescent="0.15">
      <c r="A113" s="25"/>
      <c r="B113" s="197"/>
      <c r="C113" s="720" t="s">
        <v>92</v>
      </c>
      <c r="D113" s="721"/>
      <c r="E113" s="29">
        <f t="shared" ref="E113:E118" si="99">IF(F113&gt;0,F113,0)+IF(S113&gt;0,S113,0)</f>
        <v>1595.37</v>
      </c>
      <c r="F113" s="29">
        <f t="shared" ref="F113:F118" si="100">IF(G113&gt;0,G113,0)+IF(O113&gt;0,O113,0)+IF(P113&gt;0,P113,0)</f>
        <v>1459.73</v>
      </c>
      <c r="G113" s="29">
        <f t="shared" ref="G113:G118" si="101">IF(H113&gt;0,H113,0)+IF(K113&gt;0,K113,0)</f>
        <v>1428.78</v>
      </c>
      <c r="H113" s="29">
        <f t="shared" ref="H113:H118" si="102">SUMIF(I113:J113,"&gt;0")</f>
        <v>398.21</v>
      </c>
      <c r="I113" s="198">
        <v>398.21</v>
      </c>
      <c r="J113" s="198">
        <v>0</v>
      </c>
      <c r="K113" s="29">
        <f t="shared" ref="K113:K118" si="103">SUMIF(L113:N113,"&gt;0")</f>
        <v>1030.57</v>
      </c>
      <c r="L113" s="198">
        <v>0</v>
      </c>
      <c r="M113" s="198">
        <v>0</v>
      </c>
      <c r="N113" s="198">
        <v>1030.57</v>
      </c>
      <c r="O113" s="198">
        <v>0</v>
      </c>
      <c r="P113" s="29">
        <f t="shared" ref="P113:P118" si="104">SUMIF(Q113:R113,"&gt;0")</f>
        <v>30.95</v>
      </c>
      <c r="Q113" s="198">
        <v>30.95</v>
      </c>
      <c r="R113" s="198">
        <v>0</v>
      </c>
      <c r="S113" s="198">
        <v>135.63999999999999</v>
      </c>
    </row>
    <row r="114" spans="1:19" ht="12.95" customHeight="1" x14ac:dyDescent="0.15">
      <c r="A114" s="25"/>
      <c r="B114" s="197"/>
      <c r="C114" s="720" t="s">
        <v>93</v>
      </c>
      <c r="D114" s="721"/>
      <c r="E114" s="29">
        <f t="shared" si="99"/>
        <v>2605.92</v>
      </c>
      <c r="F114" s="29">
        <f t="shared" si="100"/>
        <v>2531.9500000000003</v>
      </c>
      <c r="G114" s="29">
        <f t="shared" si="101"/>
        <v>2531.9500000000003</v>
      </c>
      <c r="H114" s="29">
        <f t="shared" si="102"/>
        <v>39.090000000000003</v>
      </c>
      <c r="I114" s="198">
        <v>39.090000000000003</v>
      </c>
      <c r="J114" s="198">
        <v>0</v>
      </c>
      <c r="K114" s="29">
        <f t="shared" si="103"/>
        <v>2492.86</v>
      </c>
      <c r="L114" s="198">
        <v>0</v>
      </c>
      <c r="M114" s="198">
        <v>0</v>
      </c>
      <c r="N114" s="198">
        <v>2492.86</v>
      </c>
      <c r="O114" s="198">
        <v>0</v>
      </c>
      <c r="P114" s="29">
        <f t="shared" si="104"/>
        <v>0</v>
      </c>
      <c r="Q114" s="198">
        <v>0</v>
      </c>
      <c r="R114" s="198">
        <v>0</v>
      </c>
      <c r="S114" s="198">
        <v>73.97</v>
      </c>
    </row>
    <row r="115" spans="1:19" ht="12.95" customHeight="1" x14ac:dyDescent="0.15">
      <c r="A115" s="25"/>
      <c r="B115" s="197"/>
      <c r="C115" s="720" t="s">
        <v>94</v>
      </c>
      <c r="D115" s="721"/>
      <c r="E115" s="29">
        <f t="shared" si="99"/>
        <v>564.25999999999988</v>
      </c>
      <c r="F115" s="29">
        <f t="shared" si="100"/>
        <v>545.33999999999992</v>
      </c>
      <c r="G115" s="29">
        <f t="shared" si="101"/>
        <v>545.33999999999992</v>
      </c>
      <c r="H115" s="29">
        <f t="shared" si="102"/>
        <v>227.58999999999997</v>
      </c>
      <c r="I115" s="198">
        <v>207.48</v>
      </c>
      <c r="J115" s="198">
        <v>20.11</v>
      </c>
      <c r="K115" s="29">
        <f t="shared" si="103"/>
        <v>317.75</v>
      </c>
      <c r="L115" s="198">
        <v>21.5</v>
      </c>
      <c r="M115" s="198">
        <v>2.4700000000000002</v>
      </c>
      <c r="N115" s="198">
        <v>293.77999999999997</v>
      </c>
      <c r="O115" s="198">
        <v>0</v>
      </c>
      <c r="P115" s="29">
        <f t="shared" si="104"/>
        <v>0</v>
      </c>
      <c r="Q115" s="198">
        <v>0</v>
      </c>
      <c r="R115" s="198">
        <v>0</v>
      </c>
      <c r="S115" s="198">
        <v>18.920000000000002</v>
      </c>
    </row>
    <row r="116" spans="1:19" ht="12.95" customHeight="1" x14ac:dyDescent="0.15">
      <c r="A116" s="25"/>
      <c r="B116" s="197"/>
      <c r="C116" s="720" t="s">
        <v>95</v>
      </c>
      <c r="D116" s="721"/>
      <c r="E116" s="29">
        <f t="shared" si="99"/>
        <v>0</v>
      </c>
      <c r="F116" s="29">
        <f t="shared" si="100"/>
        <v>0</v>
      </c>
      <c r="G116" s="29">
        <f t="shared" si="101"/>
        <v>0</v>
      </c>
      <c r="H116" s="29">
        <f t="shared" si="102"/>
        <v>0</v>
      </c>
      <c r="I116" s="198">
        <v>0</v>
      </c>
      <c r="J116" s="198">
        <v>0</v>
      </c>
      <c r="K116" s="29">
        <f t="shared" si="103"/>
        <v>0</v>
      </c>
      <c r="L116" s="198">
        <v>0</v>
      </c>
      <c r="M116" s="198">
        <v>0</v>
      </c>
      <c r="N116" s="198">
        <v>0</v>
      </c>
      <c r="O116" s="198">
        <v>0</v>
      </c>
      <c r="P116" s="29">
        <f t="shared" si="104"/>
        <v>0</v>
      </c>
      <c r="Q116" s="198">
        <v>0</v>
      </c>
      <c r="R116" s="198">
        <v>0</v>
      </c>
      <c r="S116" s="198">
        <v>0</v>
      </c>
    </row>
    <row r="117" spans="1:19" ht="12.95" customHeight="1" x14ac:dyDescent="0.15">
      <c r="A117" s="25"/>
      <c r="B117" s="197"/>
      <c r="C117" s="720" t="s">
        <v>96</v>
      </c>
      <c r="D117" s="721"/>
      <c r="E117" s="29">
        <f t="shared" si="99"/>
        <v>6954.63</v>
      </c>
      <c r="F117" s="29">
        <f t="shared" si="100"/>
        <v>6684.95</v>
      </c>
      <c r="G117" s="29">
        <f t="shared" si="101"/>
        <v>6679.88</v>
      </c>
      <c r="H117" s="29">
        <f t="shared" si="102"/>
        <v>3265.07</v>
      </c>
      <c r="I117" s="198">
        <v>3258.53</v>
      </c>
      <c r="J117" s="198">
        <v>6.54</v>
      </c>
      <c r="K117" s="29">
        <f t="shared" si="103"/>
        <v>3414.81</v>
      </c>
      <c r="L117" s="198">
        <v>18.149999999999999</v>
      </c>
      <c r="M117" s="198">
        <v>0</v>
      </c>
      <c r="N117" s="198">
        <v>3396.66</v>
      </c>
      <c r="O117" s="198">
        <v>0</v>
      </c>
      <c r="P117" s="29">
        <f t="shared" si="104"/>
        <v>5.07</v>
      </c>
      <c r="Q117" s="198">
        <v>0</v>
      </c>
      <c r="R117" s="198">
        <v>5.07</v>
      </c>
      <c r="S117" s="198">
        <v>269.68</v>
      </c>
    </row>
    <row r="118" spans="1:19" ht="12.95" customHeight="1" x14ac:dyDescent="0.15">
      <c r="A118" s="26"/>
      <c r="B118" s="200"/>
      <c r="C118" s="727" t="s">
        <v>97</v>
      </c>
      <c r="D118" s="728"/>
      <c r="E118" s="27">
        <f t="shared" si="99"/>
        <v>0</v>
      </c>
      <c r="F118" s="27">
        <f t="shared" si="100"/>
        <v>0</v>
      </c>
      <c r="G118" s="27">
        <f t="shared" si="101"/>
        <v>0</v>
      </c>
      <c r="H118" s="27">
        <f t="shared" si="102"/>
        <v>0</v>
      </c>
      <c r="I118" s="201">
        <v>0</v>
      </c>
      <c r="J118" s="201">
        <v>0</v>
      </c>
      <c r="K118" s="27">
        <f t="shared" si="103"/>
        <v>0</v>
      </c>
      <c r="L118" s="201">
        <v>0</v>
      </c>
      <c r="M118" s="201">
        <v>0</v>
      </c>
      <c r="N118" s="201">
        <v>0</v>
      </c>
      <c r="O118" s="201">
        <v>0</v>
      </c>
      <c r="P118" s="27">
        <f t="shared" si="104"/>
        <v>0</v>
      </c>
      <c r="Q118" s="201">
        <v>0</v>
      </c>
      <c r="R118" s="201">
        <v>0</v>
      </c>
      <c r="S118" s="201">
        <v>0</v>
      </c>
    </row>
    <row r="119" spans="1:19" ht="12.95" customHeight="1" x14ac:dyDescent="0.15">
      <c r="A119" s="144" t="s">
        <v>102</v>
      </c>
      <c r="B119" s="30" t="s">
        <v>103</v>
      </c>
      <c r="C119" s="725" t="s">
        <v>91</v>
      </c>
      <c r="D119" s="726"/>
      <c r="E119" s="31">
        <f t="shared" ref="E119:S119" si="105">SUMIF(E120:E125,"&gt;0")</f>
        <v>8018.5599999999995</v>
      </c>
      <c r="F119" s="31">
        <f t="shared" si="105"/>
        <v>7727.95</v>
      </c>
      <c r="G119" s="31">
        <f t="shared" si="105"/>
        <v>7724.61</v>
      </c>
      <c r="H119" s="31">
        <f t="shared" si="105"/>
        <v>4522.12</v>
      </c>
      <c r="I119" s="31">
        <f t="shared" si="105"/>
        <v>4516.53</v>
      </c>
      <c r="J119" s="31">
        <f t="shared" si="105"/>
        <v>5.59</v>
      </c>
      <c r="K119" s="31">
        <f t="shared" si="105"/>
        <v>3202.49</v>
      </c>
      <c r="L119" s="31">
        <f t="shared" si="105"/>
        <v>291.62</v>
      </c>
      <c r="M119" s="31">
        <f t="shared" si="105"/>
        <v>99.13</v>
      </c>
      <c r="N119" s="31">
        <f t="shared" si="105"/>
        <v>2811.74</v>
      </c>
      <c r="O119" s="199">
        <f t="shared" si="105"/>
        <v>0</v>
      </c>
      <c r="P119" s="31">
        <f t="shared" si="105"/>
        <v>3.34</v>
      </c>
      <c r="Q119" s="31">
        <f t="shared" si="105"/>
        <v>2.84</v>
      </c>
      <c r="R119" s="31">
        <f t="shared" si="105"/>
        <v>0.5</v>
      </c>
      <c r="S119" s="31">
        <f t="shared" si="105"/>
        <v>290.61</v>
      </c>
    </row>
    <row r="120" spans="1:19" ht="12.95" customHeight="1" x14ac:dyDescent="0.15">
      <c r="A120" s="25"/>
      <c r="B120" s="197"/>
      <c r="C120" s="720" t="s">
        <v>92</v>
      </c>
      <c r="D120" s="721"/>
      <c r="E120" s="29">
        <f t="shared" ref="E120:E125" si="106">IF(F120&gt;0,F120,0)+IF(S120&gt;0,S120,0)</f>
        <v>750.04</v>
      </c>
      <c r="F120" s="29">
        <f t="shared" ref="F120:F125" si="107">IF(G120&gt;0,G120,0)+IF(O120&gt;0,O120,0)+IF(P120&gt;0,P120,0)</f>
        <v>711.79</v>
      </c>
      <c r="G120" s="29">
        <f t="shared" ref="G120:G125" si="108">IF(H120&gt;0,H120,0)+IF(K120&gt;0,K120,0)</f>
        <v>711.79</v>
      </c>
      <c r="H120" s="29">
        <f t="shared" ref="H120:H125" si="109">SUMIF(I120:J120,"&gt;0")</f>
        <v>261.27999999999997</v>
      </c>
      <c r="I120" s="198">
        <v>258.27</v>
      </c>
      <c r="J120" s="198">
        <v>3.01</v>
      </c>
      <c r="K120" s="29">
        <f t="shared" ref="K120:K125" si="110">SUMIF(L120:N120,"&gt;0")</f>
        <v>450.51</v>
      </c>
      <c r="L120" s="198">
        <v>20.36</v>
      </c>
      <c r="M120" s="198">
        <v>3.71</v>
      </c>
      <c r="N120" s="198">
        <v>426.44</v>
      </c>
      <c r="O120" s="198">
        <v>0</v>
      </c>
      <c r="P120" s="29">
        <f t="shared" ref="P120:P125" si="111">SUMIF(Q120:R120,"&gt;0")</f>
        <v>0</v>
      </c>
      <c r="Q120" s="198">
        <v>0</v>
      </c>
      <c r="R120" s="198">
        <v>0</v>
      </c>
      <c r="S120" s="198">
        <v>38.25</v>
      </c>
    </row>
    <row r="121" spans="1:19" ht="12.95" customHeight="1" x14ac:dyDescent="0.15">
      <c r="A121" s="25"/>
      <c r="B121" s="197"/>
      <c r="C121" s="720" t="s">
        <v>93</v>
      </c>
      <c r="D121" s="721"/>
      <c r="E121" s="29">
        <f t="shared" si="106"/>
        <v>413.35999999999996</v>
      </c>
      <c r="F121" s="29">
        <f t="shared" si="107"/>
        <v>405.15</v>
      </c>
      <c r="G121" s="29">
        <f t="shared" si="108"/>
        <v>405.15</v>
      </c>
      <c r="H121" s="29">
        <f t="shared" si="109"/>
        <v>23.69</v>
      </c>
      <c r="I121" s="198">
        <v>23.69</v>
      </c>
      <c r="J121" s="198">
        <v>0</v>
      </c>
      <c r="K121" s="29">
        <f t="shared" si="110"/>
        <v>381.46</v>
      </c>
      <c r="L121" s="198">
        <v>22.57</v>
      </c>
      <c r="M121" s="198">
        <v>0</v>
      </c>
      <c r="N121" s="198">
        <v>358.89</v>
      </c>
      <c r="O121" s="198">
        <v>0</v>
      </c>
      <c r="P121" s="29">
        <f t="shared" si="111"/>
        <v>0</v>
      </c>
      <c r="Q121" s="198">
        <v>0</v>
      </c>
      <c r="R121" s="198">
        <v>0</v>
      </c>
      <c r="S121" s="198">
        <v>8.2100000000000009</v>
      </c>
    </row>
    <row r="122" spans="1:19" ht="12.95" customHeight="1" x14ac:dyDescent="0.15">
      <c r="A122" s="25"/>
      <c r="B122" s="197"/>
      <c r="C122" s="720" t="s">
        <v>94</v>
      </c>
      <c r="D122" s="721"/>
      <c r="E122" s="29">
        <f t="shared" si="106"/>
        <v>1253.4299999999998</v>
      </c>
      <c r="F122" s="29">
        <f t="shared" si="107"/>
        <v>1203.81</v>
      </c>
      <c r="G122" s="29">
        <f t="shared" si="108"/>
        <v>1203.81</v>
      </c>
      <c r="H122" s="29">
        <f t="shared" si="109"/>
        <v>290.41000000000003</v>
      </c>
      <c r="I122" s="198">
        <v>290.41000000000003</v>
      </c>
      <c r="J122" s="198">
        <v>0</v>
      </c>
      <c r="K122" s="29">
        <f t="shared" si="110"/>
        <v>913.4</v>
      </c>
      <c r="L122" s="198">
        <v>4.7300000000000004</v>
      </c>
      <c r="M122" s="198">
        <v>0</v>
      </c>
      <c r="N122" s="198">
        <v>908.67</v>
      </c>
      <c r="O122" s="198">
        <v>0</v>
      </c>
      <c r="P122" s="29">
        <f t="shared" si="111"/>
        <v>0</v>
      </c>
      <c r="Q122" s="198">
        <v>0</v>
      </c>
      <c r="R122" s="198">
        <v>0</v>
      </c>
      <c r="S122" s="198">
        <v>49.62</v>
      </c>
    </row>
    <row r="123" spans="1:19" ht="12.95" customHeight="1" x14ac:dyDescent="0.15">
      <c r="A123" s="25"/>
      <c r="B123" s="197"/>
      <c r="C123" s="720" t="s">
        <v>95</v>
      </c>
      <c r="D123" s="721"/>
      <c r="E123" s="29">
        <f t="shared" si="106"/>
        <v>0</v>
      </c>
      <c r="F123" s="29">
        <f t="shared" si="107"/>
        <v>0</v>
      </c>
      <c r="G123" s="29">
        <f t="shared" si="108"/>
        <v>0</v>
      </c>
      <c r="H123" s="29">
        <f t="shared" si="109"/>
        <v>0</v>
      </c>
      <c r="I123" s="198">
        <v>0</v>
      </c>
      <c r="J123" s="198">
        <v>0</v>
      </c>
      <c r="K123" s="29">
        <f t="shared" si="110"/>
        <v>0</v>
      </c>
      <c r="L123" s="198">
        <v>0</v>
      </c>
      <c r="M123" s="198">
        <v>0</v>
      </c>
      <c r="N123" s="198">
        <v>0</v>
      </c>
      <c r="O123" s="198">
        <v>0</v>
      </c>
      <c r="P123" s="29">
        <f t="shared" si="111"/>
        <v>0</v>
      </c>
      <c r="Q123" s="198">
        <v>0</v>
      </c>
      <c r="R123" s="198">
        <v>0</v>
      </c>
      <c r="S123" s="198">
        <v>0</v>
      </c>
    </row>
    <row r="124" spans="1:19" ht="12.95" customHeight="1" x14ac:dyDescent="0.15">
      <c r="A124" s="25"/>
      <c r="B124" s="197"/>
      <c r="C124" s="720" t="s">
        <v>96</v>
      </c>
      <c r="D124" s="721"/>
      <c r="E124" s="29">
        <f t="shared" si="106"/>
        <v>5601.73</v>
      </c>
      <c r="F124" s="29">
        <f t="shared" si="107"/>
        <v>5407.2</v>
      </c>
      <c r="G124" s="29">
        <f t="shared" si="108"/>
        <v>5403.86</v>
      </c>
      <c r="H124" s="29">
        <f t="shared" si="109"/>
        <v>3946.74</v>
      </c>
      <c r="I124" s="198">
        <v>3944.16</v>
      </c>
      <c r="J124" s="198">
        <v>2.58</v>
      </c>
      <c r="K124" s="29">
        <f t="shared" si="110"/>
        <v>1457.12</v>
      </c>
      <c r="L124" s="198">
        <v>243.96</v>
      </c>
      <c r="M124" s="198">
        <v>95.42</v>
      </c>
      <c r="N124" s="198">
        <v>1117.74</v>
      </c>
      <c r="O124" s="198">
        <v>0</v>
      </c>
      <c r="P124" s="29">
        <f t="shared" si="111"/>
        <v>3.34</v>
      </c>
      <c r="Q124" s="198">
        <v>2.84</v>
      </c>
      <c r="R124" s="198">
        <v>0.5</v>
      </c>
      <c r="S124" s="198">
        <v>194.53</v>
      </c>
    </row>
    <row r="125" spans="1:19" ht="12.95" customHeight="1" x14ac:dyDescent="0.15">
      <c r="A125" s="207"/>
      <c r="B125" s="208"/>
      <c r="C125" s="713" t="s">
        <v>97</v>
      </c>
      <c r="D125" s="722"/>
      <c r="E125" s="92">
        <f t="shared" si="106"/>
        <v>0</v>
      </c>
      <c r="F125" s="92">
        <f t="shared" si="107"/>
        <v>0</v>
      </c>
      <c r="G125" s="92">
        <f t="shared" si="108"/>
        <v>0</v>
      </c>
      <c r="H125" s="92">
        <f t="shared" si="109"/>
        <v>0</v>
      </c>
      <c r="I125" s="209">
        <v>0</v>
      </c>
      <c r="J125" s="209">
        <v>0</v>
      </c>
      <c r="K125" s="92">
        <f t="shared" si="110"/>
        <v>0</v>
      </c>
      <c r="L125" s="209">
        <v>0</v>
      </c>
      <c r="M125" s="209">
        <v>0</v>
      </c>
      <c r="N125" s="209">
        <v>0</v>
      </c>
      <c r="O125" s="209">
        <v>0</v>
      </c>
      <c r="P125" s="92">
        <f t="shared" si="111"/>
        <v>0</v>
      </c>
      <c r="Q125" s="209">
        <v>0</v>
      </c>
      <c r="R125" s="209">
        <v>0</v>
      </c>
      <c r="S125" s="209">
        <v>0</v>
      </c>
    </row>
    <row r="126" spans="1:19" x14ac:dyDescent="0.15">
      <c r="A126" s="86" t="s">
        <v>48</v>
      </c>
      <c r="B126" s="106" t="s">
        <v>16</v>
      </c>
      <c r="C126" s="723" t="s">
        <v>91</v>
      </c>
      <c r="D126" s="724"/>
      <c r="E126" s="210">
        <f t="shared" ref="E126:S126" si="112">SUMIF(E14,"&gt;0")</f>
        <v>33901.269999999997</v>
      </c>
      <c r="F126" s="210">
        <f t="shared" si="112"/>
        <v>25348.359999999997</v>
      </c>
      <c r="G126" s="210">
        <f t="shared" si="112"/>
        <v>25341.889999999996</v>
      </c>
      <c r="H126" s="210">
        <f t="shared" si="112"/>
        <v>1737.8</v>
      </c>
      <c r="I126" s="210">
        <f t="shared" si="112"/>
        <v>1737.8</v>
      </c>
      <c r="J126" s="210">
        <f t="shared" si="112"/>
        <v>0</v>
      </c>
      <c r="K126" s="210">
        <f t="shared" si="112"/>
        <v>23604.089999999997</v>
      </c>
      <c r="L126" s="210">
        <f t="shared" si="112"/>
        <v>26.52</v>
      </c>
      <c r="M126" s="210">
        <f t="shared" si="112"/>
        <v>0</v>
      </c>
      <c r="N126" s="210">
        <f t="shared" si="112"/>
        <v>23577.569999999996</v>
      </c>
      <c r="O126" s="210">
        <f t="shared" si="112"/>
        <v>0</v>
      </c>
      <c r="P126" s="210">
        <f t="shared" si="112"/>
        <v>6.47</v>
      </c>
      <c r="Q126" s="210">
        <f t="shared" si="112"/>
        <v>0</v>
      </c>
      <c r="R126" s="210">
        <f t="shared" si="112"/>
        <v>6.47</v>
      </c>
      <c r="S126" s="210">
        <f t="shared" si="112"/>
        <v>8552.91</v>
      </c>
    </row>
    <row r="127" spans="1:19" x14ac:dyDescent="0.15">
      <c r="A127" s="102"/>
      <c r="B127" s="69"/>
      <c r="C127" s="711" t="s">
        <v>92</v>
      </c>
      <c r="D127" s="712"/>
      <c r="E127" s="189">
        <f t="shared" ref="E127:S127" si="113">SUMIF(E15,"&gt;0")</f>
        <v>14579.24</v>
      </c>
      <c r="F127" s="189">
        <f t="shared" si="113"/>
        <v>12953.71</v>
      </c>
      <c r="G127" s="189">
        <f t="shared" si="113"/>
        <v>12947.24</v>
      </c>
      <c r="H127" s="189">
        <f t="shared" si="113"/>
        <v>1088.67</v>
      </c>
      <c r="I127" s="189">
        <f t="shared" si="113"/>
        <v>1088.67</v>
      </c>
      <c r="J127" s="189">
        <f t="shared" si="113"/>
        <v>0</v>
      </c>
      <c r="K127" s="189">
        <f t="shared" si="113"/>
        <v>11858.57</v>
      </c>
      <c r="L127" s="189">
        <f t="shared" si="113"/>
        <v>0</v>
      </c>
      <c r="M127" s="189">
        <f t="shared" si="113"/>
        <v>0</v>
      </c>
      <c r="N127" s="189">
        <f t="shared" si="113"/>
        <v>11858.57</v>
      </c>
      <c r="O127" s="189">
        <f t="shared" si="113"/>
        <v>0</v>
      </c>
      <c r="P127" s="189">
        <f t="shared" si="113"/>
        <v>6.47</v>
      </c>
      <c r="Q127" s="189">
        <f t="shared" si="113"/>
        <v>0</v>
      </c>
      <c r="R127" s="189">
        <f t="shared" si="113"/>
        <v>6.47</v>
      </c>
      <c r="S127" s="189">
        <f t="shared" si="113"/>
        <v>1625.53</v>
      </c>
    </row>
    <row r="128" spans="1:19" x14ac:dyDescent="0.15">
      <c r="A128" s="102"/>
      <c r="B128" s="69"/>
      <c r="C128" s="711" t="s">
        <v>93</v>
      </c>
      <c r="D128" s="712"/>
      <c r="E128" s="189">
        <f t="shared" ref="E128:S128" si="114">SUMIF(E16,"&gt;0")</f>
        <v>17073.46</v>
      </c>
      <c r="F128" s="189">
        <f t="shared" si="114"/>
        <v>10525.43</v>
      </c>
      <c r="G128" s="189">
        <f t="shared" si="114"/>
        <v>10525.43</v>
      </c>
      <c r="H128" s="189">
        <f t="shared" si="114"/>
        <v>61.83</v>
      </c>
      <c r="I128" s="189">
        <f t="shared" si="114"/>
        <v>61.83</v>
      </c>
      <c r="J128" s="189">
        <f t="shared" si="114"/>
        <v>0</v>
      </c>
      <c r="K128" s="189">
        <f t="shared" si="114"/>
        <v>10463.6</v>
      </c>
      <c r="L128" s="189">
        <f t="shared" si="114"/>
        <v>0</v>
      </c>
      <c r="M128" s="189">
        <f t="shared" si="114"/>
        <v>0</v>
      </c>
      <c r="N128" s="189">
        <f t="shared" si="114"/>
        <v>10463.6</v>
      </c>
      <c r="O128" s="189">
        <f t="shared" si="114"/>
        <v>0</v>
      </c>
      <c r="P128" s="189">
        <f t="shared" si="114"/>
        <v>0</v>
      </c>
      <c r="Q128" s="189">
        <f t="shared" si="114"/>
        <v>0</v>
      </c>
      <c r="R128" s="189">
        <f t="shared" si="114"/>
        <v>0</v>
      </c>
      <c r="S128" s="189">
        <f t="shared" si="114"/>
        <v>6548.03</v>
      </c>
    </row>
    <row r="129" spans="1:19" x14ac:dyDescent="0.15">
      <c r="A129" s="102"/>
      <c r="B129" s="69"/>
      <c r="C129" s="711" t="s">
        <v>94</v>
      </c>
      <c r="D129" s="712"/>
      <c r="E129" s="189">
        <f t="shared" ref="E129:S129" si="115">SUMIF(E17,"&gt;0")</f>
        <v>1773.94</v>
      </c>
      <c r="F129" s="189">
        <f t="shared" si="115"/>
        <v>1398.78</v>
      </c>
      <c r="G129" s="189">
        <f t="shared" si="115"/>
        <v>1398.78</v>
      </c>
      <c r="H129" s="189">
        <f t="shared" si="115"/>
        <v>382.28</v>
      </c>
      <c r="I129" s="189">
        <f t="shared" si="115"/>
        <v>382.28</v>
      </c>
      <c r="J129" s="189">
        <f t="shared" si="115"/>
        <v>0</v>
      </c>
      <c r="K129" s="189">
        <f t="shared" si="115"/>
        <v>1016.5</v>
      </c>
      <c r="L129" s="189">
        <f t="shared" si="115"/>
        <v>26.52</v>
      </c>
      <c r="M129" s="189">
        <f t="shared" si="115"/>
        <v>0</v>
      </c>
      <c r="N129" s="189">
        <f t="shared" si="115"/>
        <v>989.98</v>
      </c>
      <c r="O129" s="189">
        <f t="shared" si="115"/>
        <v>0</v>
      </c>
      <c r="P129" s="189">
        <f t="shared" si="115"/>
        <v>0</v>
      </c>
      <c r="Q129" s="189">
        <f t="shared" si="115"/>
        <v>0</v>
      </c>
      <c r="R129" s="189">
        <f t="shared" si="115"/>
        <v>0</v>
      </c>
      <c r="S129" s="189">
        <f t="shared" si="115"/>
        <v>375.16</v>
      </c>
    </row>
    <row r="130" spans="1:19" x14ac:dyDescent="0.15">
      <c r="A130" s="102"/>
      <c r="B130" s="69"/>
      <c r="C130" s="711" t="s">
        <v>95</v>
      </c>
      <c r="D130" s="712"/>
      <c r="E130" s="189">
        <f t="shared" ref="E130:S130" si="116">SUMIF(E18,"&gt;0")</f>
        <v>26.310000000000002</v>
      </c>
      <c r="F130" s="189">
        <f t="shared" si="116"/>
        <v>26.14</v>
      </c>
      <c r="G130" s="189">
        <f t="shared" si="116"/>
        <v>26.14</v>
      </c>
      <c r="H130" s="189">
        <f t="shared" si="116"/>
        <v>0</v>
      </c>
      <c r="I130" s="189">
        <f t="shared" si="116"/>
        <v>0</v>
      </c>
      <c r="J130" s="189">
        <f t="shared" si="116"/>
        <v>0</v>
      </c>
      <c r="K130" s="189">
        <f t="shared" si="116"/>
        <v>26.14</v>
      </c>
      <c r="L130" s="189">
        <f t="shared" si="116"/>
        <v>0</v>
      </c>
      <c r="M130" s="189">
        <f t="shared" si="116"/>
        <v>0</v>
      </c>
      <c r="N130" s="189">
        <f t="shared" si="116"/>
        <v>26.14</v>
      </c>
      <c r="O130" s="189">
        <f t="shared" si="116"/>
        <v>0</v>
      </c>
      <c r="P130" s="189">
        <f t="shared" si="116"/>
        <v>0</v>
      </c>
      <c r="Q130" s="189">
        <f t="shared" si="116"/>
        <v>0</v>
      </c>
      <c r="R130" s="189">
        <f t="shared" si="116"/>
        <v>0</v>
      </c>
      <c r="S130" s="189">
        <f t="shared" si="116"/>
        <v>0.17</v>
      </c>
    </row>
    <row r="131" spans="1:19" x14ac:dyDescent="0.15">
      <c r="A131" s="102"/>
      <c r="B131" s="69"/>
      <c r="C131" s="711" t="s">
        <v>96</v>
      </c>
      <c r="D131" s="712"/>
      <c r="E131" s="189">
        <f t="shared" ref="E131:S131" si="117">SUMIF(E19,"&gt;0")</f>
        <v>448.32</v>
      </c>
      <c r="F131" s="189">
        <f t="shared" si="117"/>
        <v>444.3</v>
      </c>
      <c r="G131" s="189">
        <f t="shared" si="117"/>
        <v>444.3</v>
      </c>
      <c r="H131" s="189">
        <f t="shared" si="117"/>
        <v>205.02</v>
      </c>
      <c r="I131" s="189">
        <f t="shared" si="117"/>
        <v>205.02</v>
      </c>
      <c r="J131" s="189">
        <f t="shared" si="117"/>
        <v>0</v>
      </c>
      <c r="K131" s="189">
        <f t="shared" si="117"/>
        <v>239.28</v>
      </c>
      <c r="L131" s="189">
        <f t="shared" si="117"/>
        <v>0</v>
      </c>
      <c r="M131" s="189">
        <f t="shared" si="117"/>
        <v>0</v>
      </c>
      <c r="N131" s="189">
        <f t="shared" si="117"/>
        <v>239.28</v>
      </c>
      <c r="O131" s="189">
        <f t="shared" si="117"/>
        <v>0</v>
      </c>
      <c r="P131" s="189">
        <f t="shared" si="117"/>
        <v>0</v>
      </c>
      <c r="Q131" s="189">
        <f t="shared" si="117"/>
        <v>0</v>
      </c>
      <c r="R131" s="189">
        <f t="shared" si="117"/>
        <v>0</v>
      </c>
      <c r="S131" s="189">
        <f t="shared" si="117"/>
        <v>4.0199999999999996</v>
      </c>
    </row>
    <row r="132" spans="1:19" x14ac:dyDescent="0.15">
      <c r="A132" s="102"/>
      <c r="B132" s="103"/>
      <c r="C132" s="716" t="s">
        <v>97</v>
      </c>
      <c r="D132" s="717"/>
      <c r="E132" s="88">
        <f t="shared" ref="E132:S132" si="118">SUMIF(E20,"&gt;0")</f>
        <v>0</v>
      </c>
      <c r="F132" s="88">
        <f t="shared" si="118"/>
        <v>0</v>
      </c>
      <c r="G132" s="88">
        <f t="shared" si="118"/>
        <v>0</v>
      </c>
      <c r="H132" s="88">
        <f t="shared" si="118"/>
        <v>0</v>
      </c>
      <c r="I132" s="88">
        <f t="shared" si="118"/>
        <v>0</v>
      </c>
      <c r="J132" s="88">
        <f t="shared" si="118"/>
        <v>0</v>
      </c>
      <c r="K132" s="88">
        <f t="shared" si="118"/>
        <v>0</v>
      </c>
      <c r="L132" s="88">
        <f t="shared" si="118"/>
        <v>0</v>
      </c>
      <c r="M132" s="88">
        <f t="shared" si="118"/>
        <v>0</v>
      </c>
      <c r="N132" s="88">
        <f t="shared" si="118"/>
        <v>0</v>
      </c>
      <c r="O132" s="88">
        <f t="shared" si="118"/>
        <v>0</v>
      </c>
      <c r="P132" s="88">
        <f t="shared" si="118"/>
        <v>0</v>
      </c>
      <c r="Q132" s="88">
        <f t="shared" si="118"/>
        <v>0</v>
      </c>
      <c r="R132" s="88">
        <f t="shared" si="118"/>
        <v>0</v>
      </c>
      <c r="S132" s="88">
        <f t="shared" si="118"/>
        <v>0</v>
      </c>
    </row>
    <row r="133" spans="1:19" x14ac:dyDescent="0.15">
      <c r="A133" s="69"/>
      <c r="B133" s="101" t="s">
        <v>17</v>
      </c>
      <c r="C133" s="714" t="s">
        <v>91</v>
      </c>
      <c r="D133" s="715"/>
      <c r="E133" s="188">
        <f t="shared" ref="E133:S133" si="119">SUMIF(E21,"&gt;0")</f>
        <v>36536.9</v>
      </c>
      <c r="F133" s="188">
        <f t="shared" si="119"/>
        <v>34688.800000000003</v>
      </c>
      <c r="G133" s="188">
        <f t="shared" si="119"/>
        <v>34673.65</v>
      </c>
      <c r="H133" s="188">
        <f t="shared" si="119"/>
        <v>4357.58</v>
      </c>
      <c r="I133" s="188">
        <f t="shared" si="119"/>
        <v>4357.58</v>
      </c>
      <c r="J133" s="188">
        <f t="shared" si="119"/>
        <v>0</v>
      </c>
      <c r="K133" s="188">
        <f t="shared" si="119"/>
        <v>30316.07</v>
      </c>
      <c r="L133" s="188">
        <f t="shared" si="119"/>
        <v>1614.77</v>
      </c>
      <c r="M133" s="188">
        <f t="shared" si="119"/>
        <v>14.95</v>
      </c>
      <c r="N133" s="188">
        <f t="shared" si="119"/>
        <v>28686.350000000002</v>
      </c>
      <c r="O133" s="188">
        <f t="shared" si="119"/>
        <v>0</v>
      </c>
      <c r="P133" s="188">
        <f t="shared" si="119"/>
        <v>15.15</v>
      </c>
      <c r="Q133" s="188">
        <f t="shared" si="119"/>
        <v>0</v>
      </c>
      <c r="R133" s="188">
        <f t="shared" si="119"/>
        <v>15.15</v>
      </c>
      <c r="S133" s="188">
        <f t="shared" si="119"/>
        <v>1848.1</v>
      </c>
    </row>
    <row r="134" spans="1:19" x14ac:dyDescent="0.15">
      <c r="A134" s="69"/>
      <c r="B134" s="69"/>
      <c r="C134" s="711" t="s">
        <v>92</v>
      </c>
      <c r="D134" s="712"/>
      <c r="E134" s="189">
        <f t="shared" ref="E134:S134" si="120">SUMIF(E22,"&gt;0")</f>
        <v>21525.020000000004</v>
      </c>
      <c r="F134" s="189">
        <f t="shared" si="120"/>
        <v>20643.890000000003</v>
      </c>
      <c r="G134" s="189">
        <f t="shared" si="120"/>
        <v>20628.740000000002</v>
      </c>
      <c r="H134" s="189">
        <f t="shared" si="120"/>
        <v>2385.77</v>
      </c>
      <c r="I134" s="189">
        <f t="shared" si="120"/>
        <v>2385.77</v>
      </c>
      <c r="J134" s="189">
        <f t="shared" si="120"/>
        <v>0</v>
      </c>
      <c r="K134" s="189">
        <f t="shared" si="120"/>
        <v>18242.97</v>
      </c>
      <c r="L134" s="189">
        <f t="shared" si="120"/>
        <v>741.39</v>
      </c>
      <c r="M134" s="189">
        <f t="shared" si="120"/>
        <v>0</v>
      </c>
      <c r="N134" s="189">
        <f t="shared" si="120"/>
        <v>17501.580000000002</v>
      </c>
      <c r="O134" s="189">
        <f t="shared" si="120"/>
        <v>0</v>
      </c>
      <c r="P134" s="189">
        <f t="shared" si="120"/>
        <v>15.15</v>
      </c>
      <c r="Q134" s="189">
        <f t="shared" si="120"/>
        <v>0</v>
      </c>
      <c r="R134" s="189">
        <f t="shared" si="120"/>
        <v>15.15</v>
      </c>
      <c r="S134" s="189">
        <f t="shared" si="120"/>
        <v>881.13</v>
      </c>
    </row>
    <row r="135" spans="1:19" x14ac:dyDescent="0.15">
      <c r="A135" s="69"/>
      <c r="B135" s="69"/>
      <c r="C135" s="711" t="s">
        <v>93</v>
      </c>
      <c r="D135" s="712"/>
      <c r="E135" s="189">
        <f t="shared" ref="E135:S135" si="121">SUMIF(E23,"&gt;0")</f>
        <v>10389.91</v>
      </c>
      <c r="F135" s="189">
        <f t="shared" si="121"/>
        <v>9596.7999999999993</v>
      </c>
      <c r="G135" s="189">
        <f t="shared" si="121"/>
        <v>9596.7999999999993</v>
      </c>
      <c r="H135" s="189">
        <f t="shared" si="121"/>
        <v>143.47999999999999</v>
      </c>
      <c r="I135" s="189">
        <f t="shared" si="121"/>
        <v>143.47999999999999</v>
      </c>
      <c r="J135" s="189">
        <f t="shared" si="121"/>
        <v>0</v>
      </c>
      <c r="K135" s="189">
        <f t="shared" si="121"/>
        <v>9453.32</v>
      </c>
      <c r="L135" s="189">
        <f t="shared" si="121"/>
        <v>205.91</v>
      </c>
      <c r="M135" s="189">
        <f t="shared" si="121"/>
        <v>0</v>
      </c>
      <c r="N135" s="189">
        <f t="shared" si="121"/>
        <v>9247.41</v>
      </c>
      <c r="O135" s="189">
        <f t="shared" si="121"/>
        <v>0</v>
      </c>
      <c r="P135" s="189">
        <f t="shared" si="121"/>
        <v>0</v>
      </c>
      <c r="Q135" s="189">
        <f t="shared" si="121"/>
        <v>0</v>
      </c>
      <c r="R135" s="189">
        <f t="shared" si="121"/>
        <v>0</v>
      </c>
      <c r="S135" s="189">
        <f t="shared" si="121"/>
        <v>793.11</v>
      </c>
    </row>
    <row r="136" spans="1:19" x14ac:dyDescent="0.15">
      <c r="A136" s="69"/>
      <c r="B136" s="69"/>
      <c r="C136" s="711" t="s">
        <v>94</v>
      </c>
      <c r="D136" s="712"/>
      <c r="E136" s="189">
        <f t="shared" ref="E136:S136" si="122">SUMIF(E24,"&gt;0")</f>
        <v>434.28000000000003</v>
      </c>
      <c r="F136" s="189">
        <f t="shared" si="122"/>
        <v>392.54</v>
      </c>
      <c r="G136" s="189">
        <f t="shared" si="122"/>
        <v>392.54</v>
      </c>
      <c r="H136" s="189">
        <f t="shared" si="122"/>
        <v>116.56</v>
      </c>
      <c r="I136" s="189">
        <f t="shared" si="122"/>
        <v>116.56</v>
      </c>
      <c r="J136" s="189">
        <f t="shared" si="122"/>
        <v>0</v>
      </c>
      <c r="K136" s="189">
        <f t="shared" si="122"/>
        <v>275.98</v>
      </c>
      <c r="L136" s="189">
        <f t="shared" si="122"/>
        <v>9.16</v>
      </c>
      <c r="M136" s="189">
        <f t="shared" si="122"/>
        <v>0</v>
      </c>
      <c r="N136" s="189">
        <f t="shared" si="122"/>
        <v>266.82</v>
      </c>
      <c r="O136" s="189">
        <f t="shared" si="122"/>
        <v>0</v>
      </c>
      <c r="P136" s="189">
        <f t="shared" si="122"/>
        <v>0</v>
      </c>
      <c r="Q136" s="189">
        <f t="shared" si="122"/>
        <v>0</v>
      </c>
      <c r="R136" s="189">
        <f t="shared" si="122"/>
        <v>0</v>
      </c>
      <c r="S136" s="189">
        <f t="shared" si="122"/>
        <v>41.74</v>
      </c>
    </row>
    <row r="137" spans="1:19" x14ac:dyDescent="0.15">
      <c r="A137" s="69"/>
      <c r="B137" s="69"/>
      <c r="C137" s="711" t="s">
        <v>95</v>
      </c>
      <c r="D137" s="712"/>
      <c r="E137" s="189">
        <f t="shared" ref="E137:S137" si="123">SUMIF(E25,"&gt;0")</f>
        <v>0</v>
      </c>
      <c r="F137" s="189">
        <f t="shared" si="123"/>
        <v>0</v>
      </c>
      <c r="G137" s="189">
        <f t="shared" si="123"/>
        <v>0</v>
      </c>
      <c r="H137" s="189">
        <f t="shared" si="123"/>
        <v>0</v>
      </c>
      <c r="I137" s="189">
        <f t="shared" si="123"/>
        <v>0</v>
      </c>
      <c r="J137" s="189">
        <f t="shared" si="123"/>
        <v>0</v>
      </c>
      <c r="K137" s="189">
        <f t="shared" si="123"/>
        <v>0</v>
      </c>
      <c r="L137" s="189">
        <f t="shared" si="123"/>
        <v>0</v>
      </c>
      <c r="M137" s="189">
        <f t="shared" si="123"/>
        <v>0</v>
      </c>
      <c r="N137" s="189">
        <f t="shared" si="123"/>
        <v>0</v>
      </c>
      <c r="O137" s="189">
        <f t="shared" si="123"/>
        <v>0</v>
      </c>
      <c r="P137" s="189">
        <f t="shared" si="123"/>
        <v>0</v>
      </c>
      <c r="Q137" s="189">
        <f t="shared" si="123"/>
        <v>0</v>
      </c>
      <c r="R137" s="189">
        <f t="shared" si="123"/>
        <v>0</v>
      </c>
      <c r="S137" s="189">
        <f t="shared" si="123"/>
        <v>0</v>
      </c>
    </row>
    <row r="138" spans="1:19" x14ac:dyDescent="0.15">
      <c r="A138" s="69"/>
      <c r="B138" s="69"/>
      <c r="C138" s="711" t="s">
        <v>96</v>
      </c>
      <c r="D138" s="712"/>
      <c r="E138" s="189">
        <f t="shared" ref="E138:S138" si="124">SUMIF(E26,"&gt;0")</f>
        <v>4187.6900000000005</v>
      </c>
      <c r="F138" s="189">
        <f t="shared" si="124"/>
        <v>4055.57</v>
      </c>
      <c r="G138" s="189">
        <f t="shared" si="124"/>
        <v>4055.57</v>
      </c>
      <c r="H138" s="189">
        <f t="shared" si="124"/>
        <v>1711.77</v>
      </c>
      <c r="I138" s="189">
        <f t="shared" si="124"/>
        <v>1711.77</v>
      </c>
      <c r="J138" s="189">
        <f t="shared" si="124"/>
        <v>0</v>
      </c>
      <c r="K138" s="189">
        <f t="shared" si="124"/>
        <v>2343.8000000000002</v>
      </c>
      <c r="L138" s="189">
        <f t="shared" si="124"/>
        <v>658.31</v>
      </c>
      <c r="M138" s="189">
        <f t="shared" si="124"/>
        <v>14.95</v>
      </c>
      <c r="N138" s="189">
        <f t="shared" si="124"/>
        <v>1670.54</v>
      </c>
      <c r="O138" s="189">
        <f t="shared" si="124"/>
        <v>0</v>
      </c>
      <c r="P138" s="189">
        <f t="shared" si="124"/>
        <v>0</v>
      </c>
      <c r="Q138" s="189">
        <f t="shared" si="124"/>
        <v>0</v>
      </c>
      <c r="R138" s="189">
        <f t="shared" si="124"/>
        <v>0</v>
      </c>
      <c r="S138" s="189">
        <f t="shared" si="124"/>
        <v>132.12</v>
      </c>
    </row>
    <row r="139" spans="1:19" x14ac:dyDescent="0.15">
      <c r="A139" s="69"/>
      <c r="B139" s="103"/>
      <c r="C139" s="716" t="s">
        <v>97</v>
      </c>
      <c r="D139" s="717"/>
      <c r="E139" s="88">
        <f t="shared" ref="E139:S139" si="125">SUMIF(E27,"&gt;0")</f>
        <v>0</v>
      </c>
      <c r="F139" s="88">
        <f t="shared" si="125"/>
        <v>0</v>
      </c>
      <c r="G139" s="88">
        <f t="shared" si="125"/>
        <v>0</v>
      </c>
      <c r="H139" s="88">
        <f t="shared" si="125"/>
        <v>0</v>
      </c>
      <c r="I139" s="88">
        <f t="shared" si="125"/>
        <v>0</v>
      </c>
      <c r="J139" s="88">
        <f t="shared" si="125"/>
        <v>0</v>
      </c>
      <c r="K139" s="88">
        <f t="shared" si="125"/>
        <v>0</v>
      </c>
      <c r="L139" s="88">
        <f t="shared" si="125"/>
        <v>0</v>
      </c>
      <c r="M139" s="88">
        <f t="shared" si="125"/>
        <v>0</v>
      </c>
      <c r="N139" s="88">
        <f t="shared" si="125"/>
        <v>0</v>
      </c>
      <c r="O139" s="88">
        <f t="shared" si="125"/>
        <v>0</v>
      </c>
      <c r="P139" s="88">
        <f t="shared" si="125"/>
        <v>0</v>
      </c>
      <c r="Q139" s="88">
        <f t="shared" si="125"/>
        <v>0</v>
      </c>
      <c r="R139" s="88">
        <f t="shared" si="125"/>
        <v>0</v>
      </c>
      <c r="S139" s="88">
        <f t="shared" si="125"/>
        <v>0</v>
      </c>
    </row>
    <row r="140" spans="1:19" x14ac:dyDescent="0.15">
      <c r="A140" s="69"/>
      <c r="B140" s="69" t="s">
        <v>19</v>
      </c>
      <c r="C140" s="718" t="s">
        <v>91</v>
      </c>
      <c r="D140" s="719"/>
      <c r="E140" s="189">
        <f t="shared" ref="E140:S140" si="126">SUMIF(E28,"&gt;0")</f>
        <v>21573.629999999997</v>
      </c>
      <c r="F140" s="189">
        <f t="shared" si="126"/>
        <v>20208.32</v>
      </c>
      <c r="G140" s="189">
        <f t="shared" si="126"/>
        <v>20125.400000000001</v>
      </c>
      <c r="H140" s="189">
        <f t="shared" si="126"/>
        <v>10066</v>
      </c>
      <c r="I140" s="189">
        <f t="shared" si="126"/>
        <v>9962.82</v>
      </c>
      <c r="J140" s="189">
        <f t="shared" si="126"/>
        <v>103.18</v>
      </c>
      <c r="K140" s="189">
        <f t="shared" si="126"/>
        <v>10059.4</v>
      </c>
      <c r="L140" s="189">
        <f t="shared" si="126"/>
        <v>844.91000000000008</v>
      </c>
      <c r="M140" s="189">
        <f t="shared" si="126"/>
        <v>67.78</v>
      </c>
      <c r="N140" s="189">
        <f t="shared" si="126"/>
        <v>9146.7099999999991</v>
      </c>
      <c r="O140" s="189">
        <f t="shared" si="126"/>
        <v>0</v>
      </c>
      <c r="P140" s="189">
        <f t="shared" si="126"/>
        <v>82.92</v>
      </c>
      <c r="Q140" s="189">
        <f t="shared" si="126"/>
        <v>18.420000000000002</v>
      </c>
      <c r="R140" s="189">
        <f t="shared" si="126"/>
        <v>64.5</v>
      </c>
      <c r="S140" s="189">
        <f t="shared" si="126"/>
        <v>1365.31</v>
      </c>
    </row>
    <row r="141" spans="1:19" x14ac:dyDescent="0.15">
      <c r="A141" s="69"/>
      <c r="B141" s="69"/>
      <c r="C141" s="711" t="s">
        <v>92</v>
      </c>
      <c r="D141" s="712"/>
      <c r="E141" s="189">
        <f t="shared" ref="E141:S141" si="127">SUMIF(E29,"&gt;0")</f>
        <v>7721.76</v>
      </c>
      <c r="F141" s="189">
        <f t="shared" si="127"/>
        <v>6911.9800000000005</v>
      </c>
      <c r="G141" s="189">
        <f t="shared" si="127"/>
        <v>6871.55</v>
      </c>
      <c r="H141" s="189">
        <f t="shared" si="127"/>
        <v>1930.0600000000002</v>
      </c>
      <c r="I141" s="189">
        <f t="shared" si="127"/>
        <v>1860.15</v>
      </c>
      <c r="J141" s="189">
        <f t="shared" si="127"/>
        <v>69.91</v>
      </c>
      <c r="K141" s="189">
        <f t="shared" si="127"/>
        <v>4941.49</v>
      </c>
      <c r="L141" s="189">
        <f t="shared" si="127"/>
        <v>376.41</v>
      </c>
      <c r="M141" s="189">
        <f t="shared" si="127"/>
        <v>8.83</v>
      </c>
      <c r="N141" s="189">
        <f t="shared" si="127"/>
        <v>4556.25</v>
      </c>
      <c r="O141" s="189">
        <f t="shared" si="127"/>
        <v>0</v>
      </c>
      <c r="P141" s="189">
        <f t="shared" si="127"/>
        <v>40.43</v>
      </c>
      <c r="Q141" s="189">
        <f t="shared" si="127"/>
        <v>10.050000000000001</v>
      </c>
      <c r="R141" s="189">
        <f t="shared" si="127"/>
        <v>30.38</v>
      </c>
      <c r="S141" s="189">
        <f t="shared" si="127"/>
        <v>809.78</v>
      </c>
    </row>
    <row r="142" spans="1:19" x14ac:dyDescent="0.15">
      <c r="A142" s="69"/>
      <c r="B142" s="69"/>
      <c r="C142" s="711" t="s">
        <v>93</v>
      </c>
      <c r="D142" s="712"/>
      <c r="E142" s="189">
        <f t="shared" ref="E142:S142" si="128">SUMIF(E30,"&gt;0")</f>
        <v>2352</v>
      </c>
      <c r="F142" s="189">
        <f t="shared" si="128"/>
        <v>2256.5</v>
      </c>
      <c r="G142" s="189">
        <f t="shared" si="128"/>
        <v>2252.79</v>
      </c>
      <c r="H142" s="189">
        <f t="shared" si="128"/>
        <v>360.44</v>
      </c>
      <c r="I142" s="189">
        <f t="shared" si="128"/>
        <v>360.44</v>
      </c>
      <c r="J142" s="189">
        <f t="shared" si="128"/>
        <v>0</v>
      </c>
      <c r="K142" s="189">
        <f t="shared" si="128"/>
        <v>1892.35</v>
      </c>
      <c r="L142" s="189">
        <f t="shared" si="128"/>
        <v>42.41</v>
      </c>
      <c r="M142" s="189">
        <f t="shared" si="128"/>
        <v>25.62</v>
      </c>
      <c r="N142" s="189">
        <f t="shared" si="128"/>
        <v>1824.32</v>
      </c>
      <c r="O142" s="189">
        <f t="shared" si="128"/>
        <v>0</v>
      </c>
      <c r="P142" s="189">
        <f t="shared" si="128"/>
        <v>3.71</v>
      </c>
      <c r="Q142" s="189">
        <f t="shared" si="128"/>
        <v>0</v>
      </c>
      <c r="R142" s="189">
        <f t="shared" si="128"/>
        <v>3.71</v>
      </c>
      <c r="S142" s="189">
        <f t="shared" si="128"/>
        <v>95.5</v>
      </c>
    </row>
    <row r="143" spans="1:19" x14ac:dyDescent="0.15">
      <c r="A143" s="69"/>
      <c r="B143" s="69"/>
      <c r="C143" s="711" t="s">
        <v>94</v>
      </c>
      <c r="D143" s="712"/>
      <c r="E143" s="189">
        <f t="shared" ref="E143:S143" si="129">SUMIF(E31,"&gt;0")</f>
        <v>187.1</v>
      </c>
      <c r="F143" s="189">
        <f t="shared" si="129"/>
        <v>170.12</v>
      </c>
      <c r="G143" s="189">
        <f t="shared" si="129"/>
        <v>167.06</v>
      </c>
      <c r="H143" s="189">
        <f t="shared" si="129"/>
        <v>65.400000000000006</v>
      </c>
      <c r="I143" s="189">
        <f t="shared" si="129"/>
        <v>65.400000000000006</v>
      </c>
      <c r="J143" s="189">
        <f t="shared" si="129"/>
        <v>0</v>
      </c>
      <c r="K143" s="189">
        <f t="shared" si="129"/>
        <v>101.66000000000001</v>
      </c>
      <c r="L143" s="189">
        <f t="shared" si="129"/>
        <v>71.150000000000006</v>
      </c>
      <c r="M143" s="189">
        <f t="shared" si="129"/>
        <v>0</v>
      </c>
      <c r="N143" s="189">
        <f t="shared" si="129"/>
        <v>30.51</v>
      </c>
      <c r="O143" s="189">
        <f t="shared" si="129"/>
        <v>0</v>
      </c>
      <c r="P143" s="189">
        <f t="shared" si="129"/>
        <v>3.06</v>
      </c>
      <c r="Q143" s="189">
        <f t="shared" si="129"/>
        <v>3.06</v>
      </c>
      <c r="R143" s="189">
        <f t="shared" si="129"/>
        <v>0</v>
      </c>
      <c r="S143" s="189">
        <f t="shared" si="129"/>
        <v>16.98</v>
      </c>
    </row>
    <row r="144" spans="1:19" x14ac:dyDescent="0.15">
      <c r="A144" s="69"/>
      <c r="B144" s="69"/>
      <c r="C144" s="711" t="s">
        <v>95</v>
      </c>
      <c r="D144" s="712"/>
      <c r="E144" s="189">
        <f t="shared" ref="E144:S144" si="130">SUMIF(E32,"&gt;0")</f>
        <v>0</v>
      </c>
      <c r="F144" s="189">
        <f t="shared" si="130"/>
        <v>0</v>
      </c>
      <c r="G144" s="189">
        <f t="shared" si="130"/>
        <v>0</v>
      </c>
      <c r="H144" s="189">
        <f t="shared" si="130"/>
        <v>0</v>
      </c>
      <c r="I144" s="189">
        <f t="shared" si="130"/>
        <v>0</v>
      </c>
      <c r="J144" s="189">
        <f t="shared" si="130"/>
        <v>0</v>
      </c>
      <c r="K144" s="189">
        <f t="shared" si="130"/>
        <v>0</v>
      </c>
      <c r="L144" s="189">
        <f t="shared" si="130"/>
        <v>0</v>
      </c>
      <c r="M144" s="189">
        <f t="shared" si="130"/>
        <v>0</v>
      </c>
      <c r="N144" s="189">
        <f t="shared" si="130"/>
        <v>0</v>
      </c>
      <c r="O144" s="189">
        <f t="shared" si="130"/>
        <v>0</v>
      </c>
      <c r="P144" s="189">
        <f t="shared" si="130"/>
        <v>0</v>
      </c>
      <c r="Q144" s="189">
        <f t="shared" si="130"/>
        <v>0</v>
      </c>
      <c r="R144" s="189">
        <f t="shared" si="130"/>
        <v>0</v>
      </c>
      <c r="S144" s="189">
        <f t="shared" si="130"/>
        <v>0</v>
      </c>
    </row>
    <row r="145" spans="1:19" x14ac:dyDescent="0.15">
      <c r="A145" s="69"/>
      <c r="B145" s="69"/>
      <c r="C145" s="711" t="s">
        <v>96</v>
      </c>
      <c r="D145" s="712"/>
      <c r="E145" s="189">
        <f t="shared" ref="E145:S145" si="131">SUMIF(E33,"&gt;0")</f>
        <v>11312.769999999999</v>
      </c>
      <c r="F145" s="189">
        <f t="shared" si="131"/>
        <v>10869.72</v>
      </c>
      <c r="G145" s="189">
        <f t="shared" si="131"/>
        <v>10834</v>
      </c>
      <c r="H145" s="189">
        <f t="shared" si="131"/>
        <v>7710.1</v>
      </c>
      <c r="I145" s="189">
        <f t="shared" si="131"/>
        <v>7676.83</v>
      </c>
      <c r="J145" s="189">
        <f t="shared" si="131"/>
        <v>33.270000000000003</v>
      </c>
      <c r="K145" s="189">
        <f t="shared" si="131"/>
        <v>3123.9</v>
      </c>
      <c r="L145" s="189">
        <f t="shared" si="131"/>
        <v>354.94</v>
      </c>
      <c r="M145" s="189">
        <f t="shared" si="131"/>
        <v>33.33</v>
      </c>
      <c r="N145" s="189">
        <f t="shared" si="131"/>
        <v>2735.63</v>
      </c>
      <c r="O145" s="189">
        <f t="shared" si="131"/>
        <v>0</v>
      </c>
      <c r="P145" s="189">
        <f t="shared" si="131"/>
        <v>35.72</v>
      </c>
      <c r="Q145" s="189">
        <f t="shared" si="131"/>
        <v>5.31</v>
      </c>
      <c r="R145" s="189">
        <f t="shared" si="131"/>
        <v>30.41</v>
      </c>
      <c r="S145" s="189">
        <f t="shared" si="131"/>
        <v>443.05</v>
      </c>
    </row>
    <row r="146" spans="1:19" x14ac:dyDescent="0.15">
      <c r="A146" s="69"/>
      <c r="B146" s="103"/>
      <c r="C146" s="716" t="s">
        <v>97</v>
      </c>
      <c r="D146" s="717"/>
      <c r="E146" s="88">
        <f t="shared" ref="E146:S146" si="132">SUMIF(E34,"&gt;0")</f>
        <v>0</v>
      </c>
      <c r="F146" s="88">
        <f t="shared" si="132"/>
        <v>0</v>
      </c>
      <c r="G146" s="88">
        <f t="shared" si="132"/>
        <v>0</v>
      </c>
      <c r="H146" s="88">
        <f t="shared" si="132"/>
        <v>0</v>
      </c>
      <c r="I146" s="88">
        <f t="shared" si="132"/>
        <v>0</v>
      </c>
      <c r="J146" s="88">
        <f t="shared" si="132"/>
        <v>0</v>
      </c>
      <c r="K146" s="88">
        <f t="shared" si="132"/>
        <v>0</v>
      </c>
      <c r="L146" s="88">
        <f t="shared" si="132"/>
        <v>0</v>
      </c>
      <c r="M146" s="88">
        <f t="shared" si="132"/>
        <v>0</v>
      </c>
      <c r="N146" s="88">
        <f t="shared" si="132"/>
        <v>0</v>
      </c>
      <c r="O146" s="88">
        <f t="shared" si="132"/>
        <v>0</v>
      </c>
      <c r="P146" s="88">
        <f t="shared" si="132"/>
        <v>0</v>
      </c>
      <c r="Q146" s="88">
        <f t="shared" si="132"/>
        <v>0</v>
      </c>
      <c r="R146" s="88">
        <f t="shared" si="132"/>
        <v>0</v>
      </c>
      <c r="S146" s="88">
        <f t="shared" si="132"/>
        <v>0</v>
      </c>
    </row>
    <row r="147" spans="1:19" x14ac:dyDescent="0.15">
      <c r="A147" s="69"/>
      <c r="B147" s="101" t="s">
        <v>20</v>
      </c>
      <c r="C147" s="714" t="s">
        <v>91</v>
      </c>
      <c r="D147" s="715"/>
      <c r="E147" s="188">
        <f t="shared" ref="E147:S147" si="133">SUMIF(E35,"&gt;0")</f>
        <v>17156.09</v>
      </c>
      <c r="F147" s="188">
        <f t="shared" si="133"/>
        <v>16264.019999999999</v>
      </c>
      <c r="G147" s="188">
        <f t="shared" si="133"/>
        <v>16258.16</v>
      </c>
      <c r="H147" s="188">
        <f t="shared" si="133"/>
        <v>4144.2</v>
      </c>
      <c r="I147" s="188">
        <f t="shared" si="133"/>
        <v>4101.1899999999996</v>
      </c>
      <c r="J147" s="188">
        <f t="shared" si="133"/>
        <v>43.01</v>
      </c>
      <c r="K147" s="188">
        <f t="shared" si="133"/>
        <v>12113.960000000001</v>
      </c>
      <c r="L147" s="188">
        <f t="shared" si="133"/>
        <v>480.64</v>
      </c>
      <c r="M147" s="188">
        <f t="shared" si="133"/>
        <v>5.66</v>
      </c>
      <c r="N147" s="188">
        <f t="shared" si="133"/>
        <v>11627.66</v>
      </c>
      <c r="O147" s="188">
        <f t="shared" si="133"/>
        <v>2.79</v>
      </c>
      <c r="P147" s="188">
        <f t="shared" si="133"/>
        <v>3.07</v>
      </c>
      <c r="Q147" s="188">
        <f t="shared" si="133"/>
        <v>3.07</v>
      </c>
      <c r="R147" s="188">
        <f t="shared" si="133"/>
        <v>0</v>
      </c>
      <c r="S147" s="188">
        <f t="shared" si="133"/>
        <v>892.06999999999994</v>
      </c>
    </row>
    <row r="148" spans="1:19" x14ac:dyDescent="0.15">
      <c r="A148" s="69"/>
      <c r="B148" s="69"/>
      <c r="C148" s="711" t="s">
        <v>92</v>
      </c>
      <c r="D148" s="712"/>
      <c r="E148" s="189">
        <f t="shared" ref="E148:S148" si="134">SUMIF(E36,"&gt;0")</f>
        <v>8585.869999999999</v>
      </c>
      <c r="F148" s="189">
        <f t="shared" si="134"/>
        <v>8128.24</v>
      </c>
      <c r="G148" s="189">
        <f t="shared" si="134"/>
        <v>8128.24</v>
      </c>
      <c r="H148" s="189">
        <f t="shared" si="134"/>
        <v>1807.38</v>
      </c>
      <c r="I148" s="189">
        <f t="shared" si="134"/>
        <v>1807.38</v>
      </c>
      <c r="J148" s="189">
        <f t="shared" si="134"/>
        <v>0</v>
      </c>
      <c r="K148" s="189">
        <f t="shared" si="134"/>
        <v>6320.86</v>
      </c>
      <c r="L148" s="189">
        <f t="shared" si="134"/>
        <v>257.79000000000002</v>
      </c>
      <c r="M148" s="189">
        <f t="shared" si="134"/>
        <v>0</v>
      </c>
      <c r="N148" s="189">
        <f t="shared" si="134"/>
        <v>6063.07</v>
      </c>
      <c r="O148" s="189">
        <f t="shared" si="134"/>
        <v>0</v>
      </c>
      <c r="P148" s="189">
        <f t="shared" si="134"/>
        <v>0</v>
      </c>
      <c r="Q148" s="189">
        <f t="shared" si="134"/>
        <v>0</v>
      </c>
      <c r="R148" s="189">
        <f t="shared" si="134"/>
        <v>0</v>
      </c>
      <c r="S148" s="189">
        <f t="shared" si="134"/>
        <v>457.63</v>
      </c>
    </row>
    <row r="149" spans="1:19" x14ac:dyDescent="0.15">
      <c r="A149" s="69"/>
      <c r="B149" s="69"/>
      <c r="C149" s="711" t="s">
        <v>93</v>
      </c>
      <c r="D149" s="712"/>
      <c r="E149" s="189">
        <f t="shared" ref="E149:S149" si="135">SUMIF(E37,"&gt;0")</f>
        <v>2990.42</v>
      </c>
      <c r="F149" s="189">
        <f t="shared" si="135"/>
        <v>2879.23</v>
      </c>
      <c r="G149" s="189">
        <f t="shared" si="135"/>
        <v>2879.23</v>
      </c>
      <c r="H149" s="189">
        <f t="shared" si="135"/>
        <v>68.27</v>
      </c>
      <c r="I149" s="189">
        <f t="shared" si="135"/>
        <v>68.27</v>
      </c>
      <c r="J149" s="189">
        <f t="shared" si="135"/>
        <v>0</v>
      </c>
      <c r="K149" s="189">
        <f t="shared" si="135"/>
        <v>2810.96</v>
      </c>
      <c r="L149" s="189">
        <f t="shared" si="135"/>
        <v>0</v>
      </c>
      <c r="M149" s="189">
        <f t="shared" si="135"/>
        <v>0</v>
      </c>
      <c r="N149" s="189">
        <f t="shared" si="135"/>
        <v>2810.96</v>
      </c>
      <c r="O149" s="189">
        <f t="shared" si="135"/>
        <v>0</v>
      </c>
      <c r="P149" s="189">
        <f t="shared" si="135"/>
        <v>0</v>
      </c>
      <c r="Q149" s="189">
        <f t="shared" si="135"/>
        <v>0</v>
      </c>
      <c r="R149" s="189">
        <f t="shared" si="135"/>
        <v>0</v>
      </c>
      <c r="S149" s="189">
        <f t="shared" si="135"/>
        <v>111.19</v>
      </c>
    </row>
    <row r="150" spans="1:19" x14ac:dyDescent="0.15">
      <c r="A150" s="69"/>
      <c r="B150" s="69"/>
      <c r="C150" s="711" t="s">
        <v>94</v>
      </c>
      <c r="D150" s="712"/>
      <c r="E150" s="189">
        <f t="shared" ref="E150:S150" si="136">SUMIF(E38,"&gt;0")</f>
        <v>2444.7399999999998</v>
      </c>
      <c r="F150" s="189">
        <f t="shared" si="136"/>
        <v>2246.54</v>
      </c>
      <c r="G150" s="189">
        <f t="shared" si="136"/>
        <v>2244.17</v>
      </c>
      <c r="H150" s="189">
        <f t="shared" si="136"/>
        <v>526.23</v>
      </c>
      <c r="I150" s="189">
        <f t="shared" si="136"/>
        <v>483.22</v>
      </c>
      <c r="J150" s="189">
        <f t="shared" si="136"/>
        <v>43.01</v>
      </c>
      <c r="K150" s="189">
        <f t="shared" si="136"/>
        <v>1717.9399999999998</v>
      </c>
      <c r="L150" s="189">
        <f t="shared" si="136"/>
        <v>87.39</v>
      </c>
      <c r="M150" s="189">
        <f t="shared" si="136"/>
        <v>4.4400000000000004</v>
      </c>
      <c r="N150" s="189">
        <f t="shared" si="136"/>
        <v>1626.11</v>
      </c>
      <c r="O150" s="189">
        <f t="shared" si="136"/>
        <v>2.37</v>
      </c>
      <c r="P150" s="189">
        <f t="shared" si="136"/>
        <v>0</v>
      </c>
      <c r="Q150" s="189">
        <f t="shared" si="136"/>
        <v>0</v>
      </c>
      <c r="R150" s="189">
        <f t="shared" si="136"/>
        <v>0</v>
      </c>
      <c r="S150" s="189">
        <f t="shared" si="136"/>
        <v>198.2</v>
      </c>
    </row>
    <row r="151" spans="1:19" x14ac:dyDescent="0.15">
      <c r="A151" s="69"/>
      <c r="B151" s="69"/>
      <c r="C151" s="711" t="s">
        <v>95</v>
      </c>
      <c r="D151" s="712"/>
      <c r="E151" s="189">
        <f t="shared" ref="E151:S151" si="137">SUMIF(E39,"&gt;0")</f>
        <v>0</v>
      </c>
      <c r="F151" s="189">
        <f t="shared" si="137"/>
        <v>0</v>
      </c>
      <c r="G151" s="189">
        <f t="shared" si="137"/>
        <v>0</v>
      </c>
      <c r="H151" s="189">
        <f t="shared" si="137"/>
        <v>0</v>
      </c>
      <c r="I151" s="189">
        <f t="shared" si="137"/>
        <v>0</v>
      </c>
      <c r="J151" s="189">
        <f t="shared" si="137"/>
        <v>0</v>
      </c>
      <c r="K151" s="189">
        <f t="shared" si="137"/>
        <v>0</v>
      </c>
      <c r="L151" s="189">
        <f t="shared" si="137"/>
        <v>0</v>
      </c>
      <c r="M151" s="189">
        <f t="shared" si="137"/>
        <v>0</v>
      </c>
      <c r="N151" s="189">
        <f t="shared" si="137"/>
        <v>0</v>
      </c>
      <c r="O151" s="189">
        <f t="shared" si="137"/>
        <v>0</v>
      </c>
      <c r="P151" s="189">
        <f t="shared" si="137"/>
        <v>0</v>
      </c>
      <c r="Q151" s="189">
        <f t="shared" si="137"/>
        <v>0</v>
      </c>
      <c r="R151" s="189">
        <f t="shared" si="137"/>
        <v>0</v>
      </c>
      <c r="S151" s="189">
        <f t="shared" si="137"/>
        <v>0</v>
      </c>
    </row>
    <row r="152" spans="1:19" x14ac:dyDescent="0.15">
      <c r="A152" s="69"/>
      <c r="B152" s="69"/>
      <c r="C152" s="711" t="s">
        <v>96</v>
      </c>
      <c r="D152" s="712"/>
      <c r="E152" s="189">
        <f t="shared" ref="E152:S152" si="138">SUMIF(E40,"&gt;0")</f>
        <v>3135.0600000000004</v>
      </c>
      <c r="F152" s="189">
        <f t="shared" si="138"/>
        <v>3010.01</v>
      </c>
      <c r="G152" s="189">
        <f t="shared" si="138"/>
        <v>3006.52</v>
      </c>
      <c r="H152" s="189">
        <f t="shared" si="138"/>
        <v>1742.32</v>
      </c>
      <c r="I152" s="189">
        <f t="shared" si="138"/>
        <v>1742.32</v>
      </c>
      <c r="J152" s="189">
        <f t="shared" si="138"/>
        <v>0</v>
      </c>
      <c r="K152" s="189">
        <f t="shared" si="138"/>
        <v>1264.2</v>
      </c>
      <c r="L152" s="189">
        <f t="shared" si="138"/>
        <v>135.46</v>
      </c>
      <c r="M152" s="189">
        <f t="shared" si="138"/>
        <v>1.22</v>
      </c>
      <c r="N152" s="189">
        <f t="shared" si="138"/>
        <v>1127.52</v>
      </c>
      <c r="O152" s="189">
        <f t="shared" si="138"/>
        <v>0.42</v>
      </c>
      <c r="P152" s="189">
        <f t="shared" si="138"/>
        <v>3.07</v>
      </c>
      <c r="Q152" s="189">
        <f t="shared" si="138"/>
        <v>3.07</v>
      </c>
      <c r="R152" s="189">
        <f t="shared" si="138"/>
        <v>0</v>
      </c>
      <c r="S152" s="189">
        <f t="shared" si="138"/>
        <v>125.05</v>
      </c>
    </row>
    <row r="153" spans="1:19" x14ac:dyDescent="0.15">
      <c r="A153" s="69"/>
      <c r="B153" s="103"/>
      <c r="C153" s="716" t="s">
        <v>97</v>
      </c>
      <c r="D153" s="717"/>
      <c r="E153" s="88">
        <f t="shared" ref="E153:S153" si="139">SUMIF(E41,"&gt;0")</f>
        <v>0</v>
      </c>
      <c r="F153" s="88">
        <f t="shared" si="139"/>
        <v>0</v>
      </c>
      <c r="G153" s="88">
        <f t="shared" si="139"/>
        <v>0</v>
      </c>
      <c r="H153" s="88">
        <f t="shared" si="139"/>
        <v>0</v>
      </c>
      <c r="I153" s="88">
        <f t="shared" si="139"/>
        <v>0</v>
      </c>
      <c r="J153" s="88">
        <f t="shared" si="139"/>
        <v>0</v>
      </c>
      <c r="K153" s="88">
        <f t="shared" si="139"/>
        <v>0</v>
      </c>
      <c r="L153" s="88">
        <f t="shared" si="139"/>
        <v>0</v>
      </c>
      <c r="M153" s="88">
        <f t="shared" si="139"/>
        <v>0</v>
      </c>
      <c r="N153" s="88">
        <f t="shared" si="139"/>
        <v>0</v>
      </c>
      <c r="O153" s="88">
        <f t="shared" si="139"/>
        <v>0</v>
      </c>
      <c r="P153" s="88">
        <f t="shared" si="139"/>
        <v>0</v>
      </c>
      <c r="Q153" s="88">
        <f t="shared" si="139"/>
        <v>0</v>
      </c>
      <c r="R153" s="88">
        <f t="shared" si="139"/>
        <v>0</v>
      </c>
      <c r="S153" s="88">
        <f t="shared" si="139"/>
        <v>0</v>
      </c>
    </row>
    <row r="154" spans="1:19" x14ac:dyDescent="0.15">
      <c r="A154" s="69"/>
      <c r="B154" s="69" t="s">
        <v>41</v>
      </c>
      <c r="C154" s="718" t="s">
        <v>91</v>
      </c>
      <c r="D154" s="719"/>
      <c r="E154" s="189">
        <f t="shared" ref="E154:S154" si="140">SUMIF(E98,"&gt;0")</f>
        <v>4606</v>
      </c>
      <c r="F154" s="189">
        <f t="shared" si="140"/>
        <v>4411.8500000000004</v>
      </c>
      <c r="G154" s="189">
        <f t="shared" si="140"/>
        <v>4389.8</v>
      </c>
      <c r="H154" s="189">
        <f t="shared" si="140"/>
        <v>2147.8999999999996</v>
      </c>
      <c r="I154" s="189">
        <f t="shared" si="140"/>
        <v>2131.33</v>
      </c>
      <c r="J154" s="189">
        <f t="shared" si="140"/>
        <v>16.57</v>
      </c>
      <c r="K154" s="189">
        <f t="shared" si="140"/>
        <v>2241.9</v>
      </c>
      <c r="L154" s="189">
        <f t="shared" si="140"/>
        <v>107.74</v>
      </c>
      <c r="M154" s="189">
        <f t="shared" si="140"/>
        <v>0</v>
      </c>
      <c r="N154" s="189">
        <f t="shared" si="140"/>
        <v>2134.16</v>
      </c>
      <c r="O154" s="189">
        <f t="shared" si="140"/>
        <v>4.87</v>
      </c>
      <c r="P154" s="189">
        <f t="shared" si="140"/>
        <v>17.18</v>
      </c>
      <c r="Q154" s="189">
        <f t="shared" si="140"/>
        <v>9.5399999999999991</v>
      </c>
      <c r="R154" s="189">
        <f t="shared" si="140"/>
        <v>7.64</v>
      </c>
      <c r="S154" s="189">
        <f t="shared" si="140"/>
        <v>194.14999999999998</v>
      </c>
    </row>
    <row r="155" spans="1:19" x14ac:dyDescent="0.15">
      <c r="A155" s="69"/>
      <c r="B155" s="69"/>
      <c r="C155" s="711" t="s">
        <v>92</v>
      </c>
      <c r="D155" s="712"/>
      <c r="E155" s="189">
        <f t="shared" ref="E155:S155" si="141">SUMIF(E99,"&gt;0")</f>
        <v>1441.39</v>
      </c>
      <c r="F155" s="189">
        <f t="shared" si="141"/>
        <v>1379.38</v>
      </c>
      <c r="G155" s="189">
        <f t="shared" si="141"/>
        <v>1379.38</v>
      </c>
      <c r="H155" s="189">
        <f t="shared" si="141"/>
        <v>347.68</v>
      </c>
      <c r="I155" s="189">
        <f t="shared" si="141"/>
        <v>336.63</v>
      </c>
      <c r="J155" s="189">
        <f t="shared" si="141"/>
        <v>11.05</v>
      </c>
      <c r="K155" s="189">
        <f t="shared" si="141"/>
        <v>1031.7</v>
      </c>
      <c r="L155" s="189">
        <f t="shared" si="141"/>
        <v>23.31</v>
      </c>
      <c r="M155" s="189">
        <f t="shared" si="141"/>
        <v>0</v>
      </c>
      <c r="N155" s="189">
        <f t="shared" si="141"/>
        <v>1008.39</v>
      </c>
      <c r="O155" s="189">
        <f t="shared" si="141"/>
        <v>0</v>
      </c>
      <c r="P155" s="189">
        <f t="shared" si="141"/>
        <v>0</v>
      </c>
      <c r="Q155" s="189">
        <f t="shared" si="141"/>
        <v>0</v>
      </c>
      <c r="R155" s="189">
        <f t="shared" si="141"/>
        <v>0</v>
      </c>
      <c r="S155" s="189">
        <f t="shared" si="141"/>
        <v>62.01</v>
      </c>
    </row>
    <row r="156" spans="1:19" x14ac:dyDescent="0.15">
      <c r="A156" s="69"/>
      <c r="B156" s="69"/>
      <c r="C156" s="711" t="s">
        <v>93</v>
      </c>
      <c r="D156" s="712"/>
      <c r="E156" s="189">
        <f t="shared" ref="E156:S156" si="142">SUMIF(E100,"&gt;0")</f>
        <v>146.95000000000002</v>
      </c>
      <c r="F156" s="189">
        <f t="shared" si="142"/>
        <v>141.55000000000001</v>
      </c>
      <c r="G156" s="189">
        <f t="shared" si="142"/>
        <v>141.55000000000001</v>
      </c>
      <c r="H156" s="189">
        <f t="shared" si="142"/>
        <v>32.46</v>
      </c>
      <c r="I156" s="189">
        <f t="shared" si="142"/>
        <v>32.46</v>
      </c>
      <c r="J156" s="189">
        <f t="shared" si="142"/>
        <v>0</v>
      </c>
      <c r="K156" s="189">
        <f t="shared" si="142"/>
        <v>109.09</v>
      </c>
      <c r="L156" s="189">
        <f t="shared" si="142"/>
        <v>0</v>
      </c>
      <c r="M156" s="189">
        <f t="shared" si="142"/>
        <v>0</v>
      </c>
      <c r="N156" s="189">
        <f t="shared" si="142"/>
        <v>109.09</v>
      </c>
      <c r="O156" s="189">
        <f t="shared" si="142"/>
        <v>0</v>
      </c>
      <c r="P156" s="189">
        <f t="shared" si="142"/>
        <v>0</v>
      </c>
      <c r="Q156" s="189">
        <f t="shared" si="142"/>
        <v>0</v>
      </c>
      <c r="R156" s="189">
        <f t="shared" si="142"/>
        <v>0</v>
      </c>
      <c r="S156" s="189">
        <f t="shared" si="142"/>
        <v>5.4</v>
      </c>
    </row>
    <row r="157" spans="1:19" x14ac:dyDescent="0.15">
      <c r="A157" s="69"/>
      <c r="B157" s="69"/>
      <c r="C157" s="711" t="s">
        <v>94</v>
      </c>
      <c r="D157" s="712"/>
      <c r="E157" s="189">
        <f t="shared" ref="E157:S157" si="143">SUMIF(E101,"&gt;0")</f>
        <v>1028.03</v>
      </c>
      <c r="F157" s="189">
        <f t="shared" si="143"/>
        <v>982.81000000000006</v>
      </c>
      <c r="G157" s="189">
        <f t="shared" si="143"/>
        <v>973.16000000000008</v>
      </c>
      <c r="H157" s="189">
        <f t="shared" si="143"/>
        <v>472.15</v>
      </c>
      <c r="I157" s="189">
        <f t="shared" si="143"/>
        <v>468.39</v>
      </c>
      <c r="J157" s="189">
        <f t="shared" si="143"/>
        <v>3.76</v>
      </c>
      <c r="K157" s="189">
        <f t="shared" si="143"/>
        <v>501.01000000000005</v>
      </c>
      <c r="L157" s="189">
        <f t="shared" si="143"/>
        <v>58.79</v>
      </c>
      <c r="M157" s="189">
        <f t="shared" si="143"/>
        <v>0</v>
      </c>
      <c r="N157" s="189">
        <f t="shared" si="143"/>
        <v>442.22</v>
      </c>
      <c r="O157" s="189">
        <f t="shared" si="143"/>
        <v>4.87</v>
      </c>
      <c r="P157" s="189">
        <f t="shared" si="143"/>
        <v>4.78</v>
      </c>
      <c r="Q157" s="189">
        <f t="shared" si="143"/>
        <v>4.78</v>
      </c>
      <c r="R157" s="189">
        <f t="shared" si="143"/>
        <v>0</v>
      </c>
      <c r="S157" s="189">
        <f t="shared" si="143"/>
        <v>45.22</v>
      </c>
    </row>
    <row r="158" spans="1:19" x14ac:dyDescent="0.15">
      <c r="A158" s="69"/>
      <c r="B158" s="69"/>
      <c r="C158" s="711" t="s">
        <v>95</v>
      </c>
      <c r="D158" s="712"/>
      <c r="E158" s="189">
        <f t="shared" ref="E158:S158" si="144">SUMIF(E102,"&gt;0")</f>
        <v>0</v>
      </c>
      <c r="F158" s="189">
        <f t="shared" si="144"/>
        <v>0</v>
      </c>
      <c r="G158" s="189">
        <f t="shared" si="144"/>
        <v>0</v>
      </c>
      <c r="H158" s="189">
        <f t="shared" si="144"/>
        <v>0</v>
      </c>
      <c r="I158" s="189">
        <f t="shared" si="144"/>
        <v>0</v>
      </c>
      <c r="J158" s="189">
        <f t="shared" si="144"/>
        <v>0</v>
      </c>
      <c r="K158" s="189">
        <f t="shared" si="144"/>
        <v>0</v>
      </c>
      <c r="L158" s="189">
        <f t="shared" si="144"/>
        <v>0</v>
      </c>
      <c r="M158" s="189">
        <f t="shared" si="144"/>
        <v>0</v>
      </c>
      <c r="N158" s="189">
        <f t="shared" si="144"/>
        <v>0</v>
      </c>
      <c r="O158" s="189">
        <f t="shared" si="144"/>
        <v>0</v>
      </c>
      <c r="P158" s="189">
        <f t="shared" si="144"/>
        <v>0</v>
      </c>
      <c r="Q158" s="189">
        <f t="shared" si="144"/>
        <v>0</v>
      </c>
      <c r="R158" s="189">
        <f t="shared" si="144"/>
        <v>0</v>
      </c>
      <c r="S158" s="189">
        <f t="shared" si="144"/>
        <v>0</v>
      </c>
    </row>
    <row r="159" spans="1:19" x14ac:dyDescent="0.15">
      <c r="A159" s="69"/>
      <c r="B159" s="69"/>
      <c r="C159" s="711" t="s">
        <v>96</v>
      </c>
      <c r="D159" s="712"/>
      <c r="E159" s="189">
        <f t="shared" ref="E159:S159" si="145">SUMIF(E103,"&gt;0")</f>
        <v>1989.63</v>
      </c>
      <c r="F159" s="189">
        <f t="shared" si="145"/>
        <v>1908.1100000000001</v>
      </c>
      <c r="G159" s="189">
        <f t="shared" si="145"/>
        <v>1895.71</v>
      </c>
      <c r="H159" s="189">
        <f t="shared" si="145"/>
        <v>1295.6099999999999</v>
      </c>
      <c r="I159" s="189">
        <f t="shared" si="145"/>
        <v>1293.8499999999999</v>
      </c>
      <c r="J159" s="189">
        <f t="shared" si="145"/>
        <v>1.76</v>
      </c>
      <c r="K159" s="189">
        <f t="shared" si="145"/>
        <v>600.1</v>
      </c>
      <c r="L159" s="189">
        <f t="shared" si="145"/>
        <v>25.64</v>
      </c>
      <c r="M159" s="189">
        <f t="shared" si="145"/>
        <v>0</v>
      </c>
      <c r="N159" s="189">
        <f t="shared" si="145"/>
        <v>574.46</v>
      </c>
      <c r="O159" s="189">
        <f t="shared" si="145"/>
        <v>0</v>
      </c>
      <c r="P159" s="189">
        <f t="shared" si="145"/>
        <v>12.399999999999999</v>
      </c>
      <c r="Q159" s="189">
        <f t="shared" si="145"/>
        <v>4.76</v>
      </c>
      <c r="R159" s="189">
        <f t="shared" si="145"/>
        <v>7.64</v>
      </c>
      <c r="S159" s="189">
        <f t="shared" si="145"/>
        <v>81.52</v>
      </c>
    </row>
    <row r="160" spans="1:19" x14ac:dyDescent="0.15">
      <c r="A160" s="69"/>
      <c r="B160" s="103"/>
      <c r="C160" s="716" t="s">
        <v>97</v>
      </c>
      <c r="D160" s="717"/>
      <c r="E160" s="88">
        <f t="shared" ref="E160:S160" si="146">SUMIF(E104,"&gt;0")</f>
        <v>0</v>
      </c>
      <c r="F160" s="88">
        <f t="shared" si="146"/>
        <v>0</v>
      </c>
      <c r="G160" s="88">
        <f t="shared" si="146"/>
        <v>0</v>
      </c>
      <c r="H160" s="88">
        <f t="shared" si="146"/>
        <v>0</v>
      </c>
      <c r="I160" s="88">
        <f t="shared" si="146"/>
        <v>0</v>
      </c>
      <c r="J160" s="88">
        <f t="shared" si="146"/>
        <v>0</v>
      </c>
      <c r="K160" s="88">
        <f t="shared" si="146"/>
        <v>0</v>
      </c>
      <c r="L160" s="88">
        <f t="shared" si="146"/>
        <v>0</v>
      </c>
      <c r="M160" s="88">
        <f t="shared" si="146"/>
        <v>0</v>
      </c>
      <c r="N160" s="88">
        <f t="shared" si="146"/>
        <v>0</v>
      </c>
      <c r="O160" s="88">
        <f t="shared" si="146"/>
        <v>0</v>
      </c>
      <c r="P160" s="88">
        <f t="shared" si="146"/>
        <v>0</v>
      </c>
      <c r="Q160" s="88">
        <f t="shared" si="146"/>
        <v>0</v>
      </c>
      <c r="R160" s="88">
        <f t="shared" si="146"/>
        <v>0</v>
      </c>
      <c r="S160" s="88">
        <f t="shared" si="146"/>
        <v>0</v>
      </c>
    </row>
    <row r="161" spans="1:19" x14ac:dyDescent="0.15">
      <c r="A161" s="69"/>
      <c r="B161" s="69" t="s">
        <v>37</v>
      </c>
      <c r="C161" s="718" t="s">
        <v>91</v>
      </c>
      <c r="D161" s="719"/>
      <c r="E161" s="189">
        <f t="shared" ref="E161:S161" si="147">SUMIF(E105,"&gt;0")</f>
        <v>1036.06</v>
      </c>
      <c r="F161" s="189">
        <f t="shared" si="147"/>
        <v>973.10000000000014</v>
      </c>
      <c r="G161" s="189">
        <f t="shared" si="147"/>
        <v>965.13000000000011</v>
      </c>
      <c r="H161" s="189">
        <f t="shared" si="147"/>
        <v>568.98</v>
      </c>
      <c r="I161" s="189">
        <f t="shared" si="147"/>
        <v>566.35</v>
      </c>
      <c r="J161" s="189">
        <f t="shared" si="147"/>
        <v>2.63</v>
      </c>
      <c r="K161" s="189">
        <f t="shared" si="147"/>
        <v>396.15000000000003</v>
      </c>
      <c r="L161" s="189">
        <f t="shared" si="147"/>
        <v>58.29</v>
      </c>
      <c r="M161" s="189">
        <f t="shared" si="147"/>
        <v>0</v>
      </c>
      <c r="N161" s="189">
        <f t="shared" si="147"/>
        <v>337.86</v>
      </c>
      <c r="O161" s="189">
        <f t="shared" si="147"/>
        <v>0</v>
      </c>
      <c r="P161" s="189">
        <f t="shared" si="147"/>
        <v>7.97</v>
      </c>
      <c r="Q161" s="189">
        <f t="shared" si="147"/>
        <v>0</v>
      </c>
      <c r="R161" s="189">
        <f t="shared" si="147"/>
        <v>7.97</v>
      </c>
      <c r="S161" s="189">
        <f t="shared" si="147"/>
        <v>62.96</v>
      </c>
    </row>
    <row r="162" spans="1:19" x14ac:dyDescent="0.15">
      <c r="A162" s="69"/>
      <c r="B162" s="69"/>
      <c r="C162" s="711" t="s">
        <v>92</v>
      </c>
      <c r="D162" s="712"/>
      <c r="E162" s="189">
        <f t="shared" ref="E162:S162" si="148">SUMIF(E106,"&gt;0")</f>
        <v>0</v>
      </c>
      <c r="F162" s="189">
        <f t="shared" si="148"/>
        <v>0</v>
      </c>
      <c r="G162" s="189">
        <f t="shared" si="148"/>
        <v>0</v>
      </c>
      <c r="H162" s="189">
        <f t="shared" si="148"/>
        <v>0</v>
      </c>
      <c r="I162" s="189">
        <f t="shared" si="148"/>
        <v>0</v>
      </c>
      <c r="J162" s="189">
        <f t="shared" si="148"/>
        <v>0</v>
      </c>
      <c r="K162" s="189">
        <f t="shared" si="148"/>
        <v>0</v>
      </c>
      <c r="L162" s="189">
        <f t="shared" si="148"/>
        <v>0</v>
      </c>
      <c r="M162" s="189">
        <f t="shared" si="148"/>
        <v>0</v>
      </c>
      <c r="N162" s="189">
        <f t="shared" si="148"/>
        <v>0</v>
      </c>
      <c r="O162" s="189">
        <f t="shared" si="148"/>
        <v>0</v>
      </c>
      <c r="P162" s="189">
        <f t="shared" si="148"/>
        <v>0</v>
      </c>
      <c r="Q162" s="189">
        <f t="shared" si="148"/>
        <v>0</v>
      </c>
      <c r="R162" s="189">
        <f t="shared" si="148"/>
        <v>0</v>
      </c>
      <c r="S162" s="189">
        <f t="shared" si="148"/>
        <v>0</v>
      </c>
    </row>
    <row r="163" spans="1:19" x14ac:dyDescent="0.15">
      <c r="A163" s="69"/>
      <c r="B163" s="69"/>
      <c r="C163" s="711" t="s">
        <v>93</v>
      </c>
      <c r="D163" s="712"/>
      <c r="E163" s="189">
        <f t="shared" ref="E163:S163" si="149">SUMIF(E107,"&gt;0")</f>
        <v>0</v>
      </c>
      <c r="F163" s="189">
        <f t="shared" si="149"/>
        <v>0</v>
      </c>
      <c r="G163" s="189">
        <f t="shared" si="149"/>
        <v>0</v>
      </c>
      <c r="H163" s="189">
        <f t="shared" si="149"/>
        <v>0</v>
      </c>
      <c r="I163" s="189">
        <f t="shared" si="149"/>
        <v>0</v>
      </c>
      <c r="J163" s="189">
        <f t="shared" si="149"/>
        <v>0</v>
      </c>
      <c r="K163" s="189">
        <f t="shared" si="149"/>
        <v>0</v>
      </c>
      <c r="L163" s="189">
        <f t="shared" si="149"/>
        <v>0</v>
      </c>
      <c r="M163" s="189">
        <f t="shared" si="149"/>
        <v>0</v>
      </c>
      <c r="N163" s="189">
        <f t="shared" si="149"/>
        <v>0</v>
      </c>
      <c r="O163" s="189">
        <f t="shared" si="149"/>
        <v>0</v>
      </c>
      <c r="P163" s="189">
        <f t="shared" si="149"/>
        <v>0</v>
      </c>
      <c r="Q163" s="189">
        <f t="shared" si="149"/>
        <v>0</v>
      </c>
      <c r="R163" s="189">
        <f t="shared" si="149"/>
        <v>0</v>
      </c>
      <c r="S163" s="189">
        <f t="shared" si="149"/>
        <v>0</v>
      </c>
    </row>
    <row r="164" spans="1:19" x14ac:dyDescent="0.15">
      <c r="A164" s="69"/>
      <c r="B164" s="69"/>
      <c r="C164" s="711" t="s">
        <v>94</v>
      </c>
      <c r="D164" s="712"/>
      <c r="E164" s="189">
        <f t="shared" ref="E164:S164" si="150">SUMIF(E108,"&gt;0")</f>
        <v>1034</v>
      </c>
      <c r="F164" s="189">
        <f t="shared" si="150"/>
        <v>971.1400000000001</v>
      </c>
      <c r="G164" s="189">
        <f t="shared" si="150"/>
        <v>963.17000000000007</v>
      </c>
      <c r="H164" s="189">
        <f t="shared" si="150"/>
        <v>567.02</v>
      </c>
      <c r="I164" s="189">
        <f t="shared" si="150"/>
        <v>564.39</v>
      </c>
      <c r="J164" s="189">
        <f t="shared" si="150"/>
        <v>2.63</v>
      </c>
      <c r="K164" s="189">
        <f t="shared" si="150"/>
        <v>396.15000000000003</v>
      </c>
      <c r="L164" s="189">
        <f t="shared" si="150"/>
        <v>58.29</v>
      </c>
      <c r="M164" s="189">
        <f t="shared" si="150"/>
        <v>0</v>
      </c>
      <c r="N164" s="189">
        <f t="shared" si="150"/>
        <v>337.86</v>
      </c>
      <c r="O164" s="189">
        <f t="shared" si="150"/>
        <v>0</v>
      </c>
      <c r="P164" s="189">
        <f t="shared" si="150"/>
        <v>7.97</v>
      </c>
      <c r="Q164" s="189">
        <f t="shared" si="150"/>
        <v>0</v>
      </c>
      <c r="R164" s="189">
        <f t="shared" si="150"/>
        <v>7.97</v>
      </c>
      <c r="S164" s="189">
        <f t="shared" si="150"/>
        <v>62.86</v>
      </c>
    </row>
    <row r="165" spans="1:19" x14ac:dyDescent="0.15">
      <c r="A165" s="69"/>
      <c r="B165" s="69"/>
      <c r="C165" s="711" t="s">
        <v>95</v>
      </c>
      <c r="D165" s="712"/>
      <c r="E165" s="189">
        <f t="shared" ref="E165:S165" si="151">SUMIF(E109,"&gt;0")</f>
        <v>0</v>
      </c>
      <c r="F165" s="189">
        <f t="shared" si="151"/>
        <v>0</v>
      </c>
      <c r="G165" s="189">
        <f t="shared" si="151"/>
        <v>0</v>
      </c>
      <c r="H165" s="189">
        <f t="shared" si="151"/>
        <v>0</v>
      </c>
      <c r="I165" s="189">
        <f t="shared" si="151"/>
        <v>0</v>
      </c>
      <c r="J165" s="189">
        <f t="shared" si="151"/>
        <v>0</v>
      </c>
      <c r="K165" s="189">
        <f t="shared" si="151"/>
        <v>0</v>
      </c>
      <c r="L165" s="189">
        <f t="shared" si="151"/>
        <v>0</v>
      </c>
      <c r="M165" s="189">
        <f t="shared" si="151"/>
        <v>0</v>
      </c>
      <c r="N165" s="189">
        <f t="shared" si="151"/>
        <v>0</v>
      </c>
      <c r="O165" s="189">
        <f t="shared" si="151"/>
        <v>0</v>
      </c>
      <c r="P165" s="189">
        <f t="shared" si="151"/>
        <v>0</v>
      </c>
      <c r="Q165" s="189">
        <f t="shared" si="151"/>
        <v>0</v>
      </c>
      <c r="R165" s="189">
        <f t="shared" si="151"/>
        <v>0</v>
      </c>
      <c r="S165" s="189">
        <f t="shared" si="151"/>
        <v>0</v>
      </c>
    </row>
    <row r="166" spans="1:19" x14ac:dyDescent="0.15">
      <c r="A166" s="69"/>
      <c r="B166" s="69"/>
      <c r="C166" s="711" t="s">
        <v>96</v>
      </c>
      <c r="D166" s="712"/>
      <c r="E166" s="189">
        <f t="shared" ref="E166:S166" si="152">SUMIF(E110,"&gt;0")</f>
        <v>2.06</v>
      </c>
      <c r="F166" s="189">
        <f t="shared" si="152"/>
        <v>1.96</v>
      </c>
      <c r="G166" s="189">
        <f t="shared" si="152"/>
        <v>1.96</v>
      </c>
      <c r="H166" s="189">
        <f t="shared" si="152"/>
        <v>1.96</v>
      </c>
      <c r="I166" s="189">
        <f t="shared" si="152"/>
        <v>1.96</v>
      </c>
      <c r="J166" s="189">
        <f t="shared" si="152"/>
        <v>0</v>
      </c>
      <c r="K166" s="189">
        <f t="shared" si="152"/>
        <v>0</v>
      </c>
      <c r="L166" s="189">
        <f t="shared" si="152"/>
        <v>0</v>
      </c>
      <c r="M166" s="189">
        <f t="shared" si="152"/>
        <v>0</v>
      </c>
      <c r="N166" s="189">
        <f t="shared" si="152"/>
        <v>0</v>
      </c>
      <c r="O166" s="189">
        <f t="shared" si="152"/>
        <v>0</v>
      </c>
      <c r="P166" s="189">
        <f t="shared" si="152"/>
        <v>0</v>
      </c>
      <c r="Q166" s="189">
        <f t="shared" si="152"/>
        <v>0</v>
      </c>
      <c r="R166" s="189">
        <f t="shared" si="152"/>
        <v>0</v>
      </c>
      <c r="S166" s="189">
        <f t="shared" si="152"/>
        <v>0.1</v>
      </c>
    </row>
    <row r="167" spans="1:19" x14ac:dyDescent="0.15">
      <c r="A167" s="69"/>
      <c r="B167" s="103"/>
      <c r="C167" s="716" t="s">
        <v>97</v>
      </c>
      <c r="D167" s="717"/>
      <c r="E167" s="88">
        <f t="shared" ref="E167:S167" si="153">SUMIF(E111,"&gt;0")</f>
        <v>0</v>
      </c>
      <c r="F167" s="88">
        <f t="shared" si="153"/>
        <v>0</v>
      </c>
      <c r="G167" s="88">
        <f t="shared" si="153"/>
        <v>0</v>
      </c>
      <c r="H167" s="88">
        <f t="shared" si="153"/>
        <v>0</v>
      </c>
      <c r="I167" s="88">
        <f t="shared" si="153"/>
        <v>0</v>
      </c>
      <c r="J167" s="88">
        <f t="shared" si="153"/>
        <v>0</v>
      </c>
      <c r="K167" s="88">
        <f t="shared" si="153"/>
        <v>0</v>
      </c>
      <c r="L167" s="88">
        <f t="shared" si="153"/>
        <v>0</v>
      </c>
      <c r="M167" s="88">
        <f t="shared" si="153"/>
        <v>0</v>
      </c>
      <c r="N167" s="88">
        <f t="shared" si="153"/>
        <v>0</v>
      </c>
      <c r="O167" s="88">
        <f t="shared" si="153"/>
        <v>0</v>
      </c>
      <c r="P167" s="88">
        <f t="shared" si="153"/>
        <v>0</v>
      </c>
      <c r="Q167" s="88">
        <f t="shared" si="153"/>
        <v>0</v>
      </c>
      <c r="R167" s="88">
        <f t="shared" si="153"/>
        <v>0</v>
      </c>
      <c r="S167" s="88">
        <f t="shared" si="153"/>
        <v>0</v>
      </c>
    </row>
    <row r="168" spans="1:19" x14ac:dyDescent="0.15">
      <c r="A168" s="69"/>
      <c r="B168" s="69" t="s">
        <v>22</v>
      </c>
      <c r="C168" s="718" t="s">
        <v>91</v>
      </c>
      <c r="D168" s="719"/>
      <c r="E168" s="189">
        <f t="shared" ref="E168:S168" si="154">SUMIF(E42,"&gt;0")</f>
        <v>24110.92</v>
      </c>
      <c r="F168" s="189">
        <f t="shared" si="154"/>
        <v>23201.05</v>
      </c>
      <c r="G168" s="189">
        <f t="shared" si="154"/>
        <v>23047.16</v>
      </c>
      <c r="H168" s="189">
        <f t="shared" si="154"/>
        <v>11795.640000000001</v>
      </c>
      <c r="I168" s="189">
        <f t="shared" si="154"/>
        <v>11753.400000000001</v>
      </c>
      <c r="J168" s="189">
        <f t="shared" si="154"/>
        <v>42.239999999999995</v>
      </c>
      <c r="K168" s="189">
        <f t="shared" si="154"/>
        <v>11251.52</v>
      </c>
      <c r="L168" s="189">
        <f t="shared" si="154"/>
        <v>533.20000000000005</v>
      </c>
      <c r="M168" s="189">
        <f t="shared" si="154"/>
        <v>46.61</v>
      </c>
      <c r="N168" s="189">
        <f t="shared" si="154"/>
        <v>10671.71</v>
      </c>
      <c r="O168" s="189">
        <f t="shared" si="154"/>
        <v>2.4400000000000004</v>
      </c>
      <c r="P168" s="189">
        <f t="shared" si="154"/>
        <v>151.44999999999999</v>
      </c>
      <c r="Q168" s="189">
        <f t="shared" si="154"/>
        <v>44.33</v>
      </c>
      <c r="R168" s="189">
        <f t="shared" si="154"/>
        <v>107.12</v>
      </c>
      <c r="S168" s="189">
        <f t="shared" si="154"/>
        <v>909.87</v>
      </c>
    </row>
    <row r="169" spans="1:19" x14ac:dyDescent="0.15">
      <c r="A169" s="69"/>
      <c r="B169" s="69"/>
      <c r="C169" s="711" t="s">
        <v>92</v>
      </c>
      <c r="D169" s="712"/>
      <c r="E169" s="189">
        <f t="shared" ref="E169:S169" si="155">SUMIF(E43,"&gt;0")</f>
        <v>4181.1799999999994</v>
      </c>
      <c r="F169" s="189">
        <f t="shared" si="155"/>
        <v>4024.2099999999996</v>
      </c>
      <c r="G169" s="189">
        <f t="shared" si="155"/>
        <v>4023.0999999999995</v>
      </c>
      <c r="H169" s="189">
        <f t="shared" si="155"/>
        <v>1009.74</v>
      </c>
      <c r="I169" s="189">
        <f t="shared" si="155"/>
        <v>1009.74</v>
      </c>
      <c r="J169" s="189">
        <f t="shared" si="155"/>
        <v>0</v>
      </c>
      <c r="K169" s="189">
        <f t="shared" si="155"/>
        <v>3013.3599999999997</v>
      </c>
      <c r="L169" s="189">
        <f t="shared" si="155"/>
        <v>80.41</v>
      </c>
      <c r="M169" s="189">
        <f t="shared" si="155"/>
        <v>0</v>
      </c>
      <c r="N169" s="189">
        <f t="shared" si="155"/>
        <v>2932.95</v>
      </c>
      <c r="O169" s="189">
        <f t="shared" si="155"/>
        <v>1.1100000000000001</v>
      </c>
      <c r="P169" s="189">
        <f t="shared" si="155"/>
        <v>0</v>
      </c>
      <c r="Q169" s="189">
        <f t="shared" si="155"/>
        <v>0</v>
      </c>
      <c r="R169" s="189">
        <f t="shared" si="155"/>
        <v>0</v>
      </c>
      <c r="S169" s="189">
        <f t="shared" si="155"/>
        <v>156.97</v>
      </c>
    </row>
    <row r="170" spans="1:19" x14ac:dyDescent="0.15">
      <c r="A170" s="69"/>
      <c r="B170" s="69"/>
      <c r="C170" s="711" t="s">
        <v>93</v>
      </c>
      <c r="D170" s="712"/>
      <c r="E170" s="189">
        <f t="shared" ref="E170:S170" si="156">SUMIF(E44,"&gt;0")</f>
        <v>2780.2900000000004</v>
      </c>
      <c r="F170" s="189">
        <f t="shared" si="156"/>
        <v>2727.03</v>
      </c>
      <c r="G170" s="189">
        <f t="shared" si="156"/>
        <v>2720.8</v>
      </c>
      <c r="H170" s="189">
        <f t="shared" si="156"/>
        <v>341.61</v>
      </c>
      <c r="I170" s="189">
        <f t="shared" si="156"/>
        <v>341.61</v>
      </c>
      <c r="J170" s="189">
        <f t="shared" si="156"/>
        <v>0</v>
      </c>
      <c r="K170" s="189">
        <f t="shared" si="156"/>
        <v>2379.19</v>
      </c>
      <c r="L170" s="189">
        <f t="shared" si="156"/>
        <v>62.76</v>
      </c>
      <c r="M170" s="189">
        <f t="shared" si="156"/>
        <v>37.31</v>
      </c>
      <c r="N170" s="189">
        <f t="shared" si="156"/>
        <v>2279.12</v>
      </c>
      <c r="O170" s="189">
        <f t="shared" si="156"/>
        <v>0</v>
      </c>
      <c r="P170" s="189">
        <f t="shared" si="156"/>
        <v>6.23</v>
      </c>
      <c r="Q170" s="189">
        <f t="shared" si="156"/>
        <v>0</v>
      </c>
      <c r="R170" s="189">
        <f t="shared" si="156"/>
        <v>6.23</v>
      </c>
      <c r="S170" s="189">
        <f t="shared" si="156"/>
        <v>53.26</v>
      </c>
    </row>
    <row r="171" spans="1:19" x14ac:dyDescent="0.15">
      <c r="A171" s="69"/>
      <c r="B171" s="69"/>
      <c r="C171" s="711" t="s">
        <v>94</v>
      </c>
      <c r="D171" s="712"/>
      <c r="E171" s="189">
        <f t="shared" ref="E171:S171" si="157">SUMIF(E45,"&gt;0")</f>
        <v>3162.1699999999996</v>
      </c>
      <c r="F171" s="189">
        <f t="shared" si="157"/>
        <v>2943.22</v>
      </c>
      <c r="G171" s="189">
        <f t="shared" si="157"/>
        <v>2941.89</v>
      </c>
      <c r="H171" s="189">
        <f t="shared" si="157"/>
        <v>797.37</v>
      </c>
      <c r="I171" s="189">
        <f t="shared" si="157"/>
        <v>797.37</v>
      </c>
      <c r="J171" s="189">
        <f t="shared" si="157"/>
        <v>0</v>
      </c>
      <c r="K171" s="189">
        <f t="shared" si="157"/>
        <v>2144.52</v>
      </c>
      <c r="L171" s="189">
        <f t="shared" si="157"/>
        <v>223.58</v>
      </c>
      <c r="M171" s="189">
        <f t="shared" si="157"/>
        <v>0</v>
      </c>
      <c r="N171" s="189">
        <f t="shared" si="157"/>
        <v>1920.94</v>
      </c>
      <c r="O171" s="189">
        <f t="shared" si="157"/>
        <v>1.33</v>
      </c>
      <c r="P171" s="189">
        <f t="shared" si="157"/>
        <v>0</v>
      </c>
      <c r="Q171" s="189">
        <f t="shared" si="157"/>
        <v>0</v>
      </c>
      <c r="R171" s="189">
        <f t="shared" si="157"/>
        <v>0</v>
      </c>
      <c r="S171" s="189">
        <f t="shared" si="157"/>
        <v>218.95</v>
      </c>
    </row>
    <row r="172" spans="1:19" x14ac:dyDescent="0.15">
      <c r="A172" s="69"/>
      <c r="B172" s="69"/>
      <c r="C172" s="711" t="s">
        <v>95</v>
      </c>
      <c r="D172" s="712"/>
      <c r="E172" s="189">
        <f t="shared" ref="E172:S172" si="158">SUMIF(E46,"&gt;0")</f>
        <v>672.36</v>
      </c>
      <c r="F172" s="189">
        <f t="shared" si="158"/>
        <v>661.64</v>
      </c>
      <c r="G172" s="189">
        <f t="shared" si="158"/>
        <v>661.64</v>
      </c>
      <c r="H172" s="189">
        <f t="shared" si="158"/>
        <v>118.96000000000001</v>
      </c>
      <c r="I172" s="189">
        <f t="shared" si="158"/>
        <v>113.73</v>
      </c>
      <c r="J172" s="189">
        <f t="shared" si="158"/>
        <v>5.23</v>
      </c>
      <c r="K172" s="189">
        <f t="shared" si="158"/>
        <v>542.67999999999995</v>
      </c>
      <c r="L172" s="189">
        <f t="shared" si="158"/>
        <v>34.68</v>
      </c>
      <c r="M172" s="189">
        <f t="shared" si="158"/>
        <v>0</v>
      </c>
      <c r="N172" s="189">
        <f t="shared" si="158"/>
        <v>508</v>
      </c>
      <c r="O172" s="189">
        <f t="shared" si="158"/>
        <v>0</v>
      </c>
      <c r="P172" s="189">
        <f t="shared" si="158"/>
        <v>0</v>
      </c>
      <c r="Q172" s="189">
        <f t="shared" si="158"/>
        <v>0</v>
      </c>
      <c r="R172" s="189">
        <f t="shared" si="158"/>
        <v>0</v>
      </c>
      <c r="S172" s="189">
        <f t="shared" si="158"/>
        <v>10.72</v>
      </c>
    </row>
    <row r="173" spans="1:19" x14ac:dyDescent="0.15">
      <c r="A173" s="69"/>
      <c r="B173" s="69"/>
      <c r="C173" s="711" t="s">
        <v>96</v>
      </c>
      <c r="D173" s="712"/>
      <c r="E173" s="189">
        <f t="shared" ref="E173:S173" si="159">SUMIF(E47,"&gt;0")</f>
        <v>13314.92</v>
      </c>
      <c r="F173" s="189">
        <f t="shared" si="159"/>
        <v>12844.95</v>
      </c>
      <c r="G173" s="189">
        <f t="shared" si="159"/>
        <v>12699.730000000001</v>
      </c>
      <c r="H173" s="189">
        <f t="shared" si="159"/>
        <v>9527.9600000000009</v>
      </c>
      <c r="I173" s="189">
        <f t="shared" si="159"/>
        <v>9490.9500000000007</v>
      </c>
      <c r="J173" s="189">
        <f t="shared" si="159"/>
        <v>37.01</v>
      </c>
      <c r="K173" s="189">
        <f t="shared" si="159"/>
        <v>3171.77</v>
      </c>
      <c r="L173" s="189">
        <f t="shared" si="159"/>
        <v>131.77000000000001</v>
      </c>
      <c r="M173" s="189">
        <f t="shared" si="159"/>
        <v>9.3000000000000007</v>
      </c>
      <c r="N173" s="189">
        <f t="shared" si="159"/>
        <v>3030.7</v>
      </c>
      <c r="O173" s="189">
        <f t="shared" si="159"/>
        <v>0</v>
      </c>
      <c r="P173" s="189">
        <f t="shared" si="159"/>
        <v>145.22</v>
      </c>
      <c r="Q173" s="189">
        <f t="shared" si="159"/>
        <v>44.33</v>
      </c>
      <c r="R173" s="189">
        <f t="shared" si="159"/>
        <v>100.89</v>
      </c>
      <c r="S173" s="189">
        <f t="shared" si="159"/>
        <v>469.97</v>
      </c>
    </row>
    <row r="174" spans="1:19" x14ac:dyDescent="0.15">
      <c r="A174" s="69"/>
      <c r="B174" s="103"/>
      <c r="C174" s="716" t="s">
        <v>97</v>
      </c>
      <c r="D174" s="717"/>
      <c r="E174" s="88">
        <f t="shared" ref="E174:S174" si="160">SUMIF(E48,"&gt;0")</f>
        <v>0</v>
      </c>
      <c r="F174" s="88">
        <f t="shared" si="160"/>
        <v>0</v>
      </c>
      <c r="G174" s="88">
        <f t="shared" si="160"/>
        <v>0</v>
      </c>
      <c r="H174" s="88">
        <f t="shared" si="160"/>
        <v>0</v>
      </c>
      <c r="I174" s="88">
        <f t="shared" si="160"/>
        <v>0</v>
      </c>
      <c r="J174" s="88">
        <f t="shared" si="160"/>
        <v>0</v>
      </c>
      <c r="K174" s="88">
        <f t="shared" si="160"/>
        <v>0</v>
      </c>
      <c r="L174" s="88">
        <f t="shared" si="160"/>
        <v>0</v>
      </c>
      <c r="M174" s="88">
        <f t="shared" si="160"/>
        <v>0</v>
      </c>
      <c r="N174" s="88">
        <f t="shared" si="160"/>
        <v>0</v>
      </c>
      <c r="O174" s="88">
        <f t="shared" si="160"/>
        <v>0</v>
      </c>
      <c r="P174" s="88">
        <f t="shared" si="160"/>
        <v>0</v>
      </c>
      <c r="Q174" s="88">
        <f t="shared" si="160"/>
        <v>0</v>
      </c>
      <c r="R174" s="88">
        <f t="shared" si="160"/>
        <v>0</v>
      </c>
      <c r="S174" s="88">
        <f t="shared" si="160"/>
        <v>0</v>
      </c>
    </row>
    <row r="175" spans="1:19" x14ac:dyDescent="0.15">
      <c r="A175" s="69"/>
      <c r="B175" s="69" t="s">
        <v>44</v>
      </c>
      <c r="C175" s="718" t="s">
        <v>91</v>
      </c>
      <c r="D175" s="719"/>
      <c r="E175" s="189">
        <f t="shared" ref="E175:S175" si="161">SUMIF(E112,"&gt;0")</f>
        <v>11720.18</v>
      </c>
      <c r="F175" s="189">
        <f t="shared" si="161"/>
        <v>11221.970000000001</v>
      </c>
      <c r="G175" s="189">
        <f t="shared" si="161"/>
        <v>11185.95</v>
      </c>
      <c r="H175" s="189">
        <f t="shared" si="161"/>
        <v>3929.96</v>
      </c>
      <c r="I175" s="189">
        <f t="shared" si="161"/>
        <v>3903.3100000000004</v>
      </c>
      <c r="J175" s="189">
        <f t="shared" si="161"/>
        <v>26.65</v>
      </c>
      <c r="K175" s="189">
        <f t="shared" si="161"/>
        <v>7255.99</v>
      </c>
      <c r="L175" s="189">
        <f t="shared" si="161"/>
        <v>39.65</v>
      </c>
      <c r="M175" s="189">
        <f t="shared" si="161"/>
        <v>2.4700000000000002</v>
      </c>
      <c r="N175" s="189">
        <f t="shared" si="161"/>
        <v>7213.87</v>
      </c>
      <c r="O175" s="189">
        <f t="shared" si="161"/>
        <v>0</v>
      </c>
      <c r="P175" s="189">
        <f t="shared" si="161"/>
        <v>36.019999999999996</v>
      </c>
      <c r="Q175" s="189">
        <f t="shared" si="161"/>
        <v>30.95</v>
      </c>
      <c r="R175" s="189">
        <f t="shared" si="161"/>
        <v>5.07</v>
      </c>
      <c r="S175" s="189">
        <f t="shared" si="161"/>
        <v>498.21</v>
      </c>
    </row>
    <row r="176" spans="1:19" x14ac:dyDescent="0.15">
      <c r="A176" s="69"/>
      <c r="B176" s="69"/>
      <c r="C176" s="711" t="s">
        <v>92</v>
      </c>
      <c r="D176" s="712"/>
      <c r="E176" s="189">
        <f t="shared" ref="E176:S176" si="162">SUMIF(E113,"&gt;0")</f>
        <v>1595.37</v>
      </c>
      <c r="F176" s="189">
        <f t="shared" si="162"/>
        <v>1459.73</v>
      </c>
      <c r="G176" s="189">
        <f t="shared" si="162"/>
        <v>1428.78</v>
      </c>
      <c r="H176" s="189">
        <f t="shared" si="162"/>
        <v>398.21</v>
      </c>
      <c r="I176" s="189">
        <f t="shared" si="162"/>
        <v>398.21</v>
      </c>
      <c r="J176" s="189">
        <f t="shared" si="162"/>
        <v>0</v>
      </c>
      <c r="K176" s="189">
        <f t="shared" si="162"/>
        <v>1030.57</v>
      </c>
      <c r="L176" s="189">
        <f t="shared" si="162"/>
        <v>0</v>
      </c>
      <c r="M176" s="189">
        <f t="shared" si="162"/>
        <v>0</v>
      </c>
      <c r="N176" s="189">
        <f t="shared" si="162"/>
        <v>1030.57</v>
      </c>
      <c r="O176" s="189">
        <f t="shared" si="162"/>
        <v>0</v>
      </c>
      <c r="P176" s="189">
        <f t="shared" si="162"/>
        <v>30.95</v>
      </c>
      <c r="Q176" s="189">
        <f t="shared" si="162"/>
        <v>30.95</v>
      </c>
      <c r="R176" s="189">
        <f t="shared" si="162"/>
        <v>0</v>
      </c>
      <c r="S176" s="189">
        <f t="shared" si="162"/>
        <v>135.63999999999999</v>
      </c>
    </row>
    <row r="177" spans="1:19" x14ac:dyDescent="0.15">
      <c r="A177" s="69"/>
      <c r="B177" s="69"/>
      <c r="C177" s="711" t="s">
        <v>93</v>
      </c>
      <c r="D177" s="712"/>
      <c r="E177" s="189">
        <f t="shared" ref="E177:S177" si="163">SUMIF(E114,"&gt;0")</f>
        <v>2605.92</v>
      </c>
      <c r="F177" s="189">
        <f t="shared" si="163"/>
        <v>2531.9500000000003</v>
      </c>
      <c r="G177" s="189">
        <f t="shared" si="163"/>
        <v>2531.9500000000003</v>
      </c>
      <c r="H177" s="189">
        <f t="shared" si="163"/>
        <v>39.090000000000003</v>
      </c>
      <c r="I177" s="189">
        <f t="shared" si="163"/>
        <v>39.090000000000003</v>
      </c>
      <c r="J177" s="189">
        <f t="shared" si="163"/>
        <v>0</v>
      </c>
      <c r="K177" s="189">
        <f t="shared" si="163"/>
        <v>2492.86</v>
      </c>
      <c r="L177" s="189">
        <f t="shared" si="163"/>
        <v>0</v>
      </c>
      <c r="M177" s="189">
        <f t="shared" si="163"/>
        <v>0</v>
      </c>
      <c r="N177" s="189">
        <f t="shared" si="163"/>
        <v>2492.86</v>
      </c>
      <c r="O177" s="189">
        <f t="shared" si="163"/>
        <v>0</v>
      </c>
      <c r="P177" s="189">
        <f t="shared" si="163"/>
        <v>0</v>
      </c>
      <c r="Q177" s="189">
        <f t="shared" si="163"/>
        <v>0</v>
      </c>
      <c r="R177" s="189">
        <f t="shared" si="163"/>
        <v>0</v>
      </c>
      <c r="S177" s="189">
        <f t="shared" si="163"/>
        <v>73.97</v>
      </c>
    </row>
    <row r="178" spans="1:19" x14ac:dyDescent="0.15">
      <c r="A178" s="69"/>
      <c r="B178" s="69"/>
      <c r="C178" s="711" t="s">
        <v>94</v>
      </c>
      <c r="D178" s="712"/>
      <c r="E178" s="189">
        <f t="shared" ref="E178:S178" si="164">SUMIF(E115,"&gt;0")</f>
        <v>564.25999999999988</v>
      </c>
      <c r="F178" s="189">
        <f t="shared" si="164"/>
        <v>545.33999999999992</v>
      </c>
      <c r="G178" s="189">
        <f t="shared" si="164"/>
        <v>545.33999999999992</v>
      </c>
      <c r="H178" s="189">
        <f t="shared" si="164"/>
        <v>227.58999999999997</v>
      </c>
      <c r="I178" s="189">
        <f t="shared" si="164"/>
        <v>207.48</v>
      </c>
      <c r="J178" s="189">
        <f t="shared" si="164"/>
        <v>20.11</v>
      </c>
      <c r="K178" s="189">
        <f t="shared" si="164"/>
        <v>317.75</v>
      </c>
      <c r="L178" s="189">
        <f t="shared" si="164"/>
        <v>21.5</v>
      </c>
      <c r="M178" s="189">
        <f t="shared" si="164"/>
        <v>2.4700000000000002</v>
      </c>
      <c r="N178" s="189">
        <f t="shared" si="164"/>
        <v>293.77999999999997</v>
      </c>
      <c r="O178" s="189">
        <f t="shared" si="164"/>
        <v>0</v>
      </c>
      <c r="P178" s="189">
        <f t="shared" si="164"/>
        <v>0</v>
      </c>
      <c r="Q178" s="189">
        <f t="shared" si="164"/>
        <v>0</v>
      </c>
      <c r="R178" s="189">
        <f t="shared" si="164"/>
        <v>0</v>
      </c>
      <c r="S178" s="189">
        <f t="shared" si="164"/>
        <v>18.920000000000002</v>
      </c>
    </row>
    <row r="179" spans="1:19" x14ac:dyDescent="0.15">
      <c r="A179" s="69"/>
      <c r="B179" s="69"/>
      <c r="C179" s="711" t="s">
        <v>95</v>
      </c>
      <c r="D179" s="712"/>
      <c r="E179" s="189">
        <f t="shared" ref="E179:S179" si="165">SUMIF(E116,"&gt;0")</f>
        <v>0</v>
      </c>
      <c r="F179" s="189">
        <f t="shared" si="165"/>
        <v>0</v>
      </c>
      <c r="G179" s="189">
        <f t="shared" si="165"/>
        <v>0</v>
      </c>
      <c r="H179" s="189">
        <f t="shared" si="165"/>
        <v>0</v>
      </c>
      <c r="I179" s="189">
        <f t="shared" si="165"/>
        <v>0</v>
      </c>
      <c r="J179" s="189">
        <f t="shared" si="165"/>
        <v>0</v>
      </c>
      <c r="K179" s="189">
        <f t="shared" si="165"/>
        <v>0</v>
      </c>
      <c r="L179" s="189">
        <f t="shared" si="165"/>
        <v>0</v>
      </c>
      <c r="M179" s="189">
        <f t="shared" si="165"/>
        <v>0</v>
      </c>
      <c r="N179" s="189">
        <f t="shared" si="165"/>
        <v>0</v>
      </c>
      <c r="O179" s="189">
        <f t="shared" si="165"/>
        <v>0</v>
      </c>
      <c r="P179" s="189">
        <f t="shared" si="165"/>
        <v>0</v>
      </c>
      <c r="Q179" s="189">
        <f t="shared" si="165"/>
        <v>0</v>
      </c>
      <c r="R179" s="189">
        <f t="shared" si="165"/>
        <v>0</v>
      </c>
      <c r="S179" s="189">
        <f t="shared" si="165"/>
        <v>0</v>
      </c>
    </row>
    <row r="180" spans="1:19" x14ac:dyDescent="0.15">
      <c r="A180" s="69"/>
      <c r="B180" s="69"/>
      <c r="C180" s="711" t="s">
        <v>96</v>
      </c>
      <c r="D180" s="712"/>
      <c r="E180" s="189">
        <f t="shared" ref="E180:S180" si="166">SUMIF(E117,"&gt;0")</f>
        <v>6954.63</v>
      </c>
      <c r="F180" s="189">
        <f t="shared" si="166"/>
        <v>6684.95</v>
      </c>
      <c r="G180" s="189">
        <f t="shared" si="166"/>
        <v>6679.88</v>
      </c>
      <c r="H180" s="189">
        <f t="shared" si="166"/>
        <v>3265.07</v>
      </c>
      <c r="I180" s="189">
        <f t="shared" si="166"/>
        <v>3258.53</v>
      </c>
      <c r="J180" s="189">
        <f t="shared" si="166"/>
        <v>6.54</v>
      </c>
      <c r="K180" s="189">
        <f t="shared" si="166"/>
        <v>3414.81</v>
      </c>
      <c r="L180" s="189">
        <f t="shared" si="166"/>
        <v>18.149999999999999</v>
      </c>
      <c r="M180" s="189">
        <f t="shared" si="166"/>
        <v>0</v>
      </c>
      <c r="N180" s="189">
        <f t="shared" si="166"/>
        <v>3396.66</v>
      </c>
      <c r="O180" s="189">
        <f t="shared" si="166"/>
        <v>0</v>
      </c>
      <c r="P180" s="189">
        <f t="shared" si="166"/>
        <v>5.07</v>
      </c>
      <c r="Q180" s="189">
        <f t="shared" si="166"/>
        <v>0</v>
      </c>
      <c r="R180" s="189">
        <f t="shared" si="166"/>
        <v>5.07</v>
      </c>
      <c r="S180" s="189">
        <f t="shared" si="166"/>
        <v>269.68</v>
      </c>
    </row>
    <row r="181" spans="1:19" x14ac:dyDescent="0.15">
      <c r="A181" s="69"/>
      <c r="B181" s="103"/>
      <c r="C181" s="716" t="s">
        <v>97</v>
      </c>
      <c r="D181" s="717"/>
      <c r="E181" s="88">
        <f t="shared" ref="E181:S181" si="167">SUMIF(E118,"&gt;0")</f>
        <v>0</v>
      </c>
      <c r="F181" s="88">
        <f t="shared" si="167"/>
        <v>0</v>
      </c>
      <c r="G181" s="88">
        <f t="shared" si="167"/>
        <v>0</v>
      </c>
      <c r="H181" s="88">
        <f t="shared" si="167"/>
        <v>0</v>
      </c>
      <c r="I181" s="88">
        <f t="shared" si="167"/>
        <v>0</v>
      </c>
      <c r="J181" s="88">
        <f t="shared" si="167"/>
        <v>0</v>
      </c>
      <c r="K181" s="88">
        <f t="shared" si="167"/>
        <v>0</v>
      </c>
      <c r="L181" s="88">
        <f t="shared" si="167"/>
        <v>0</v>
      </c>
      <c r="M181" s="88">
        <f t="shared" si="167"/>
        <v>0</v>
      </c>
      <c r="N181" s="88">
        <f t="shared" si="167"/>
        <v>0</v>
      </c>
      <c r="O181" s="88">
        <f t="shared" si="167"/>
        <v>0</v>
      </c>
      <c r="P181" s="88">
        <f t="shared" si="167"/>
        <v>0</v>
      </c>
      <c r="Q181" s="88">
        <f t="shared" si="167"/>
        <v>0</v>
      </c>
      <c r="R181" s="88">
        <f t="shared" si="167"/>
        <v>0</v>
      </c>
      <c r="S181" s="88">
        <f t="shared" si="167"/>
        <v>0</v>
      </c>
    </row>
    <row r="182" spans="1:19" x14ac:dyDescent="0.15">
      <c r="A182" s="69"/>
      <c r="B182" s="101" t="s">
        <v>24</v>
      </c>
      <c r="C182" s="714" t="s">
        <v>91</v>
      </c>
      <c r="D182" s="715"/>
      <c r="E182" s="188">
        <f t="shared" ref="E182:S182" si="168">SUMIF(E49,"&gt;0")</f>
        <v>16096.349999999999</v>
      </c>
      <c r="F182" s="188">
        <f t="shared" si="168"/>
        <v>15103.039999999999</v>
      </c>
      <c r="G182" s="188">
        <f t="shared" si="168"/>
        <v>15034.939999999999</v>
      </c>
      <c r="H182" s="188">
        <f t="shared" si="168"/>
        <v>9343.89</v>
      </c>
      <c r="I182" s="188">
        <f t="shared" si="168"/>
        <v>9314.9</v>
      </c>
      <c r="J182" s="188">
        <f t="shared" si="168"/>
        <v>28.990000000000002</v>
      </c>
      <c r="K182" s="188">
        <f t="shared" si="168"/>
        <v>5691.05</v>
      </c>
      <c r="L182" s="188">
        <f t="shared" si="168"/>
        <v>48.41</v>
      </c>
      <c r="M182" s="188">
        <f t="shared" si="168"/>
        <v>0</v>
      </c>
      <c r="N182" s="188">
        <f t="shared" si="168"/>
        <v>5642.64</v>
      </c>
      <c r="O182" s="188">
        <f t="shared" si="168"/>
        <v>0</v>
      </c>
      <c r="P182" s="188">
        <f t="shared" si="168"/>
        <v>68.099999999999994</v>
      </c>
      <c r="Q182" s="188">
        <f t="shared" si="168"/>
        <v>59.48</v>
      </c>
      <c r="R182" s="188">
        <f t="shared" si="168"/>
        <v>8.6199999999999992</v>
      </c>
      <c r="S182" s="188">
        <f t="shared" si="168"/>
        <v>993.31</v>
      </c>
    </row>
    <row r="183" spans="1:19" x14ac:dyDescent="0.15">
      <c r="A183" s="69"/>
      <c r="B183" s="69"/>
      <c r="C183" s="711" t="s">
        <v>92</v>
      </c>
      <c r="D183" s="712"/>
      <c r="E183" s="189">
        <f t="shared" ref="E183:S183" si="169">SUMIF(E50,"&gt;0")</f>
        <v>1859.48</v>
      </c>
      <c r="F183" s="189">
        <f t="shared" si="169"/>
        <v>1670.88</v>
      </c>
      <c r="G183" s="189">
        <f t="shared" si="169"/>
        <v>1670.68</v>
      </c>
      <c r="H183" s="189">
        <f t="shared" si="169"/>
        <v>637.02</v>
      </c>
      <c r="I183" s="189">
        <f t="shared" si="169"/>
        <v>637.02</v>
      </c>
      <c r="J183" s="189">
        <f t="shared" si="169"/>
        <v>0</v>
      </c>
      <c r="K183" s="189">
        <f t="shared" si="169"/>
        <v>1033.6600000000001</v>
      </c>
      <c r="L183" s="189">
        <f t="shared" si="169"/>
        <v>0</v>
      </c>
      <c r="M183" s="189">
        <f t="shared" si="169"/>
        <v>0</v>
      </c>
      <c r="N183" s="189">
        <f t="shared" si="169"/>
        <v>1033.6600000000001</v>
      </c>
      <c r="O183" s="189">
        <f t="shared" si="169"/>
        <v>0</v>
      </c>
      <c r="P183" s="189">
        <f t="shared" si="169"/>
        <v>0.2</v>
      </c>
      <c r="Q183" s="189">
        <f t="shared" si="169"/>
        <v>0</v>
      </c>
      <c r="R183" s="189">
        <f t="shared" si="169"/>
        <v>0.2</v>
      </c>
      <c r="S183" s="189">
        <f t="shared" si="169"/>
        <v>188.6</v>
      </c>
    </row>
    <row r="184" spans="1:19" x14ac:dyDescent="0.15">
      <c r="A184" s="69"/>
      <c r="B184" s="69"/>
      <c r="C184" s="711" t="s">
        <v>93</v>
      </c>
      <c r="D184" s="712"/>
      <c r="E184" s="189">
        <f t="shared" ref="E184:S184" si="170">SUMIF(E51,"&gt;0")</f>
        <v>1892.92</v>
      </c>
      <c r="F184" s="189">
        <f t="shared" si="170"/>
        <v>1818.25</v>
      </c>
      <c r="G184" s="189">
        <f t="shared" si="170"/>
        <v>1818.25</v>
      </c>
      <c r="H184" s="189">
        <f t="shared" si="170"/>
        <v>17.27</v>
      </c>
      <c r="I184" s="189">
        <f t="shared" si="170"/>
        <v>17.27</v>
      </c>
      <c r="J184" s="189">
        <f t="shared" si="170"/>
        <v>0</v>
      </c>
      <c r="K184" s="189">
        <f t="shared" si="170"/>
        <v>1800.98</v>
      </c>
      <c r="L184" s="189">
        <f t="shared" si="170"/>
        <v>0</v>
      </c>
      <c r="M184" s="189">
        <f t="shared" si="170"/>
        <v>0</v>
      </c>
      <c r="N184" s="189">
        <f t="shared" si="170"/>
        <v>1800.98</v>
      </c>
      <c r="O184" s="189">
        <f t="shared" si="170"/>
        <v>0</v>
      </c>
      <c r="P184" s="189">
        <f t="shared" si="170"/>
        <v>0</v>
      </c>
      <c r="Q184" s="189">
        <f t="shared" si="170"/>
        <v>0</v>
      </c>
      <c r="R184" s="189">
        <f t="shared" si="170"/>
        <v>0</v>
      </c>
      <c r="S184" s="189">
        <f t="shared" si="170"/>
        <v>74.67</v>
      </c>
    </row>
    <row r="185" spans="1:19" x14ac:dyDescent="0.15">
      <c r="A185" s="69"/>
      <c r="B185" s="69"/>
      <c r="C185" s="711" t="s">
        <v>94</v>
      </c>
      <c r="D185" s="712"/>
      <c r="E185" s="189">
        <f t="shared" ref="E185:S185" si="171">SUMIF(E52,"&gt;0")</f>
        <v>1052.8699999999999</v>
      </c>
      <c r="F185" s="189">
        <f t="shared" si="171"/>
        <v>978.55</v>
      </c>
      <c r="G185" s="189">
        <f t="shared" si="171"/>
        <v>978.55</v>
      </c>
      <c r="H185" s="189">
        <f t="shared" si="171"/>
        <v>469.73999999999995</v>
      </c>
      <c r="I185" s="189">
        <f t="shared" si="171"/>
        <v>450.4</v>
      </c>
      <c r="J185" s="189">
        <f t="shared" si="171"/>
        <v>19.34</v>
      </c>
      <c r="K185" s="189">
        <f t="shared" si="171"/>
        <v>508.81</v>
      </c>
      <c r="L185" s="189">
        <f t="shared" si="171"/>
        <v>0</v>
      </c>
      <c r="M185" s="189">
        <f t="shared" si="171"/>
        <v>0</v>
      </c>
      <c r="N185" s="189">
        <f t="shared" si="171"/>
        <v>508.81</v>
      </c>
      <c r="O185" s="189">
        <f t="shared" si="171"/>
        <v>0</v>
      </c>
      <c r="P185" s="189">
        <f t="shared" si="171"/>
        <v>0</v>
      </c>
      <c r="Q185" s="189">
        <f t="shared" si="171"/>
        <v>0</v>
      </c>
      <c r="R185" s="189">
        <f t="shared" si="171"/>
        <v>0</v>
      </c>
      <c r="S185" s="189">
        <f t="shared" si="171"/>
        <v>74.319999999999993</v>
      </c>
    </row>
    <row r="186" spans="1:19" x14ac:dyDescent="0.15">
      <c r="A186" s="69"/>
      <c r="B186" s="69"/>
      <c r="C186" s="711" t="s">
        <v>95</v>
      </c>
      <c r="D186" s="712"/>
      <c r="E186" s="189">
        <f t="shared" ref="E186:S186" si="172">SUMIF(E53,"&gt;0")</f>
        <v>0</v>
      </c>
      <c r="F186" s="189">
        <f t="shared" si="172"/>
        <v>0</v>
      </c>
      <c r="G186" s="189">
        <f t="shared" si="172"/>
        <v>0</v>
      </c>
      <c r="H186" s="189">
        <f t="shared" si="172"/>
        <v>0</v>
      </c>
      <c r="I186" s="189">
        <f t="shared" si="172"/>
        <v>0</v>
      </c>
      <c r="J186" s="189">
        <f t="shared" si="172"/>
        <v>0</v>
      </c>
      <c r="K186" s="189">
        <f t="shared" si="172"/>
        <v>0</v>
      </c>
      <c r="L186" s="189">
        <f t="shared" si="172"/>
        <v>0</v>
      </c>
      <c r="M186" s="189">
        <f t="shared" si="172"/>
        <v>0</v>
      </c>
      <c r="N186" s="189">
        <f t="shared" si="172"/>
        <v>0</v>
      </c>
      <c r="O186" s="189">
        <f t="shared" si="172"/>
        <v>0</v>
      </c>
      <c r="P186" s="189">
        <f t="shared" si="172"/>
        <v>0</v>
      </c>
      <c r="Q186" s="189">
        <f t="shared" si="172"/>
        <v>0</v>
      </c>
      <c r="R186" s="189">
        <f t="shared" si="172"/>
        <v>0</v>
      </c>
      <c r="S186" s="189">
        <f t="shared" si="172"/>
        <v>0</v>
      </c>
    </row>
    <row r="187" spans="1:19" x14ac:dyDescent="0.15">
      <c r="A187" s="69"/>
      <c r="B187" s="69"/>
      <c r="C187" s="711" t="s">
        <v>96</v>
      </c>
      <c r="D187" s="712"/>
      <c r="E187" s="189">
        <f t="shared" ref="E187:S187" si="173">SUMIF(E54,"&gt;0")</f>
        <v>11291.079999999998</v>
      </c>
      <c r="F187" s="189">
        <f t="shared" si="173"/>
        <v>10635.359999999999</v>
      </c>
      <c r="G187" s="189">
        <f t="shared" si="173"/>
        <v>10567.46</v>
      </c>
      <c r="H187" s="189">
        <f t="shared" si="173"/>
        <v>8219.8599999999988</v>
      </c>
      <c r="I187" s="189">
        <f t="shared" si="173"/>
        <v>8210.2099999999991</v>
      </c>
      <c r="J187" s="189">
        <f t="shared" si="173"/>
        <v>9.65</v>
      </c>
      <c r="K187" s="189">
        <f t="shared" si="173"/>
        <v>2347.6</v>
      </c>
      <c r="L187" s="189">
        <f t="shared" si="173"/>
        <v>48.41</v>
      </c>
      <c r="M187" s="189">
        <f t="shared" si="173"/>
        <v>0</v>
      </c>
      <c r="N187" s="189">
        <f t="shared" si="173"/>
        <v>2299.19</v>
      </c>
      <c r="O187" s="189">
        <f t="shared" si="173"/>
        <v>0</v>
      </c>
      <c r="P187" s="189">
        <f t="shared" si="173"/>
        <v>67.899999999999991</v>
      </c>
      <c r="Q187" s="189">
        <f t="shared" si="173"/>
        <v>59.48</v>
      </c>
      <c r="R187" s="189">
        <f t="shared" si="173"/>
        <v>8.42</v>
      </c>
      <c r="S187" s="189">
        <f t="shared" si="173"/>
        <v>655.72</v>
      </c>
    </row>
    <row r="188" spans="1:19" x14ac:dyDescent="0.15">
      <c r="A188" s="69"/>
      <c r="B188" s="103"/>
      <c r="C188" s="716" t="s">
        <v>97</v>
      </c>
      <c r="D188" s="717"/>
      <c r="E188" s="88">
        <f t="shared" ref="E188:S188" si="174">SUMIF(E55,"&gt;0")</f>
        <v>0</v>
      </c>
      <c r="F188" s="88">
        <f t="shared" si="174"/>
        <v>0</v>
      </c>
      <c r="G188" s="88">
        <f t="shared" si="174"/>
        <v>0</v>
      </c>
      <c r="H188" s="88">
        <f t="shared" si="174"/>
        <v>0</v>
      </c>
      <c r="I188" s="88">
        <f t="shared" si="174"/>
        <v>0</v>
      </c>
      <c r="J188" s="88">
        <f t="shared" si="174"/>
        <v>0</v>
      </c>
      <c r="K188" s="88">
        <f t="shared" si="174"/>
        <v>0</v>
      </c>
      <c r="L188" s="88">
        <f t="shared" si="174"/>
        <v>0</v>
      </c>
      <c r="M188" s="88">
        <f t="shared" si="174"/>
        <v>0</v>
      </c>
      <c r="N188" s="88">
        <f t="shared" si="174"/>
        <v>0</v>
      </c>
      <c r="O188" s="88">
        <f t="shared" si="174"/>
        <v>0</v>
      </c>
      <c r="P188" s="88">
        <f t="shared" si="174"/>
        <v>0</v>
      </c>
      <c r="Q188" s="88">
        <f t="shared" si="174"/>
        <v>0</v>
      </c>
      <c r="R188" s="88">
        <f t="shared" si="174"/>
        <v>0</v>
      </c>
      <c r="S188" s="88">
        <f t="shared" si="174"/>
        <v>0</v>
      </c>
    </row>
    <row r="189" spans="1:19" x14ac:dyDescent="0.15">
      <c r="A189" s="69"/>
      <c r="B189" s="69" t="s">
        <v>25</v>
      </c>
      <c r="C189" s="718" t="s">
        <v>91</v>
      </c>
      <c r="D189" s="719"/>
      <c r="E189" s="189">
        <f t="shared" ref="E189:S189" si="175">SUMIF(E56,"&gt;0")</f>
        <v>29930.81</v>
      </c>
      <c r="F189" s="189">
        <f t="shared" si="175"/>
        <v>28100.2</v>
      </c>
      <c r="G189" s="189">
        <f t="shared" si="175"/>
        <v>28078.14</v>
      </c>
      <c r="H189" s="189">
        <f t="shared" si="175"/>
        <v>14160.07</v>
      </c>
      <c r="I189" s="189">
        <f t="shared" si="175"/>
        <v>14091.07</v>
      </c>
      <c r="J189" s="189">
        <f t="shared" si="175"/>
        <v>69</v>
      </c>
      <c r="K189" s="189">
        <f t="shared" si="175"/>
        <v>13918.07</v>
      </c>
      <c r="L189" s="189">
        <f t="shared" si="175"/>
        <v>967.87</v>
      </c>
      <c r="M189" s="189">
        <f t="shared" si="175"/>
        <v>2.95</v>
      </c>
      <c r="N189" s="189">
        <f t="shared" si="175"/>
        <v>12947.25</v>
      </c>
      <c r="O189" s="189">
        <f t="shared" si="175"/>
        <v>0.69</v>
      </c>
      <c r="P189" s="189">
        <f t="shared" si="175"/>
        <v>21.37</v>
      </c>
      <c r="Q189" s="189">
        <f t="shared" si="175"/>
        <v>17.21</v>
      </c>
      <c r="R189" s="189">
        <f t="shared" si="175"/>
        <v>4.16</v>
      </c>
      <c r="S189" s="189">
        <f t="shared" si="175"/>
        <v>1830.61</v>
      </c>
    </row>
    <row r="190" spans="1:19" x14ac:dyDescent="0.15">
      <c r="A190" s="69"/>
      <c r="B190" s="69"/>
      <c r="C190" s="711" t="s">
        <v>92</v>
      </c>
      <c r="D190" s="712"/>
      <c r="E190" s="189">
        <f t="shared" ref="E190:S190" si="176">SUMIF(E57,"&gt;0")</f>
        <v>1142.46</v>
      </c>
      <c r="F190" s="189">
        <f t="shared" si="176"/>
        <v>1106.68</v>
      </c>
      <c r="G190" s="189">
        <f t="shared" si="176"/>
        <v>1101.04</v>
      </c>
      <c r="H190" s="189">
        <f t="shared" si="176"/>
        <v>37.33</v>
      </c>
      <c r="I190" s="189">
        <f t="shared" si="176"/>
        <v>37.33</v>
      </c>
      <c r="J190" s="189">
        <f t="shared" si="176"/>
        <v>0</v>
      </c>
      <c r="K190" s="189">
        <f t="shared" si="176"/>
        <v>1063.71</v>
      </c>
      <c r="L190" s="189">
        <f t="shared" si="176"/>
        <v>2.81</v>
      </c>
      <c r="M190" s="189">
        <f t="shared" si="176"/>
        <v>0</v>
      </c>
      <c r="N190" s="189">
        <f t="shared" si="176"/>
        <v>1060.9000000000001</v>
      </c>
      <c r="O190" s="189">
        <f t="shared" si="176"/>
        <v>0</v>
      </c>
      <c r="P190" s="189">
        <f t="shared" si="176"/>
        <v>5.6400000000000006</v>
      </c>
      <c r="Q190" s="189">
        <f t="shared" si="176"/>
        <v>3.25</v>
      </c>
      <c r="R190" s="189">
        <f t="shared" si="176"/>
        <v>2.39</v>
      </c>
      <c r="S190" s="189">
        <f t="shared" si="176"/>
        <v>35.78</v>
      </c>
    </row>
    <row r="191" spans="1:19" x14ac:dyDescent="0.15">
      <c r="A191" s="69"/>
      <c r="B191" s="69"/>
      <c r="C191" s="711" t="s">
        <v>93</v>
      </c>
      <c r="D191" s="712"/>
      <c r="E191" s="189">
        <f t="shared" ref="E191:S191" si="177">SUMIF(E58,"&gt;0")</f>
        <v>6170.8599999999988</v>
      </c>
      <c r="F191" s="189">
        <f t="shared" si="177"/>
        <v>5235.2999999999993</v>
      </c>
      <c r="G191" s="189">
        <f t="shared" si="177"/>
        <v>5235.2999999999993</v>
      </c>
      <c r="H191" s="189">
        <f t="shared" si="177"/>
        <v>78.78</v>
      </c>
      <c r="I191" s="189">
        <f t="shared" si="177"/>
        <v>78.78</v>
      </c>
      <c r="J191" s="189">
        <f t="shared" si="177"/>
        <v>0</v>
      </c>
      <c r="K191" s="189">
        <f t="shared" si="177"/>
        <v>5156.5199999999995</v>
      </c>
      <c r="L191" s="189">
        <f t="shared" si="177"/>
        <v>51.99</v>
      </c>
      <c r="M191" s="189">
        <f t="shared" si="177"/>
        <v>0</v>
      </c>
      <c r="N191" s="189">
        <f t="shared" si="177"/>
        <v>5104.53</v>
      </c>
      <c r="O191" s="189">
        <f t="shared" si="177"/>
        <v>0</v>
      </c>
      <c r="P191" s="189">
        <f t="shared" si="177"/>
        <v>0</v>
      </c>
      <c r="Q191" s="189">
        <f t="shared" si="177"/>
        <v>0</v>
      </c>
      <c r="R191" s="189">
        <f t="shared" si="177"/>
        <v>0</v>
      </c>
      <c r="S191" s="189">
        <f t="shared" si="177"/>
        <v>935.56</v>
      </c>
    </row>
    <row r="192" spans="1:19" x14ac:dyDescent="0.15">
      <c r="A192" s="69"/>
      <c r="B192" s="69"/>
      <c r="C192" s="711" t="s">
        <v>94</v>
      </c>
      <c r="D192" s="712"/>
      <c r="E192" s="189">
        <f t="shared" ref="E192:S192" si="178">SUMIF(E59,"&gt;0")</f>
        <v>2743.1600000000003</v>
      </c>
      <c r="F192" s="189">
        <f t="shared" si="178"/>
        <v>2558.34</v>
      </c>
      <c r="G192" s="189">
        <f t="shared" si="178"/>
        <v>2557.65</v>
      </c>
      <c r="H192" s="189">
        <f t="shared" si="178"/>
        <v>568.99</v>
      </c>
      <c r="I192" s="189">
        <f t="shared" si="178"/>
        <v>568.99</v>
      </c>
      <c r="J192" s="189">
        <f t="shared" si="178"/>
        <v>0</v>
      </c>
      <c r="K192" s="189">
        <f t="shared" si="178"/>
        <v>1988.66</v>
      </c>
      <c r="L192" s="189">
        <f t="shared" si="178"/>
        <v>128.4</v>
      </c>
      <c r="M192" s="189">
        <f t="shared" si="178"/>
        <v>0</v>
      </c>
      <c r="N192" s="189">
        <f t="shared" si="178"/>
        <v>1860.26</v>
      </c>
      <c r="O192" s="189">
        <f t="shared" si="178"/>
        <v>0.69</v>
      </c>
      <c r="P192" s="189">
        <f t="shared" si="178"/>
        <v>0</v>
      </c>
      <c r="Q192" s="189">
        <f t="shared" si="178"/>
        <v>0</v>
      </c>
      <c r="R192" s="189">
        <f t="shared" si="178"/>
        <v>0</v>
      </c>
      <c r="S192" s="189">
        <f t="shared" si="178"/>
        <v>184.82</v>
      </c>
    </row>
    <row r="193" spans="1:19" x14ac:dyDescent="0.15">
      <c r="A193" s="69"/>
      <c r="B193" s="69"/>
      <c r="C193" s="711" t="s">
        <v>95</v>
      </c>
      <c r="D193" s="712"/>
      <c r="E193" s="189">
        <f t="shared" ref="E193:S193" si="179">SUMIF(E60,"&gt;0")</f>
        <v>0</v>
      </c>
      <c r="F193" s="189">
        <f t="shared" si="179"/>
        <v>0</v>
      </c>
      <c r="G193" s="189">
        <f t="shared" si="179"/>
        <v>0</v>
      </c>
      <c r="H193" s="189">
        <f t="shared" si="179"/>
        <v>0</v>
      </c>
      <c r="I193" s="189">
        <f t="shared" si="179"/>
        <v>0</v>
      </c>
      <c r="J193" s="189">
        <f t="shared" si="179"/>
        <v>0</v>
      </c>
      <c r="K193" s="189">
        <f t="shared" si="179"/>
        <v>0</v>
      </c>
      <c r="L193" s="189">
        <f t="shared" si="179"/>
        <v>0</v>
      </c>
      <c r="M193" s="189">
        <f t="shared" si="179"/>
        <v>0</v>
      </c>
      <c r="N193" s="189">
        <f t="shared" si="179"/>
        <v>0</v>
      </c>
      <c r="O193" s="189">
        <f t="shared" si="179"/>
        <v>0</v>
      </c>
      <c r="P193" s="189">
        <f t="shared" si="179"/>
        <v>0</v>
      </c>
      <c r="Q193" s="189">
        <f t="shared" si="179"/>
        <v>0</v>
      </c>
      <c r="R193" s="189">
        <f t="shared" si="179"/>
        <v>0</v>
      </c>
      <c r="S193" s="189">
        <f t="shared" si="179"/>
        <v>0</v>
      </c>
    </row>
    <row r="194" spans="1:19" x14ac:dyDescent="0.15">
      <c r="A194" s="69"/>
      <c r="B194" s="69"/>
      <c r="C194" s="711" t="s">
        <v>96</v>
      </c>
      <c r="D194" s="712"/>
      <c r="E194" s="189">
        <f t="shared" ref="E194:S194" si="180">SUMIF(E61,"&gt;0")</f>
        <v>19874.330000000002</v>
      </c>
      <c r="F194" s="189">
        <f t="shared" si="180"/>
        <v>19199.88</v>
      </c>
      <c r="G194" s="189">
        <f t="shared" si="180"/>
        <v>19184.150000000001</v>
      </c>
      <c r="H194" s="189">
        <f t="shared" si="180"/>
        <v>13474.97</v>
      </c>
      <c r="I194" s="189">
        <f t="shared" si="180"/>
        <v>13405.97</v>
      </c>
      <c r="J194" s="189">
        <f t="shared" si="180"/>
        <v>69</v>
      </c>
      <c r="K194" s="189">
        <f t="shared" si="180"/>
        <v>5709.18</v>
      </c>
      <c r="L194" s="189">
        <f t="shared" si="180"/>
        <v>784.67</v>
      </c>
      <c r="M194" s="189">
        <f t="shared" si="180"/>
        <v>2.95</v>
      </c>
      <c r="N194" s="189">
        <f t="shared" si="180"/>
        <v>4921.5600000000004</v>
      </c>
      <c r="O194" s="189">
        <f t="shared" si="180"/>
        <v>0</v>
      </c>
      <c r="P194" s="189">
        <f t="shared" si="180"/>
        <v>15.73</v>
      </c>
      <c r="Q194" s="189">
        <f t="shared" si="180"/>
        <v>13.96</v>
      </c>
      <c r="R194" s="189">
        <f t="shared" si="180"/>
        <v>1.77</v>
      </c>
      <c r="S194" s="189">
        <f t="shared" si="180"/>
        <v>674.45</v>
      </c>
    </row>
    <row r="195" spans="1:19" x14ac:dyDescent="0.15">
      <c r="A195" s="69"/>
      <c r="B195" s="103"/>
      <c r="C195" s="716" t="s">
        <v>97</v>
      </c>
      <c r="D195" s="717"/>
      <c r="E195" s="88">
        <f t="shared" ref="E195:S195" si="181">SUMIF(E62,"&gt;0")</f>
        <v>0</v>
      </c>
      <c r="F195" s="88">
        <f t="shared" si="181"/>
        <v>0</v>
      </c>
      <c r="G195" s="88">
        <f t="shared" si="181"/>
        <v>0</v>
      </c>
      <c r="H195" s="88">
        <f t="shared" si="181"/>
        <v>0</v>
      </c>
      <c r="I195" s="88">
        <f t="shared" si="181"/>
        <v>0</v>
      </c>
      <c r="J195" s="88">
        <f t="shared" si="181"/>
        <v>0</v>
      </c>
      <c r="K195" s="88">
        <f t="shared" si="181"/>
        <v>0</v>
      </c>
      <c r="L195" s="88">
        <f t="shared" si="181"/>
        <v>0</v>
      </c>
      <c r="M195" s="88">
        <f t="shared" si="181"/>
        <v>0</v>
      </c>
      <c r="N195" s="88">
        <f t="shared" si="181"/>
        <v>0</v>
      </c>
      <c r="O195" s="88">
        <f t="shared" si="181"/>
        <v>0</v>
      </c>
      <c r="P195" s="88">
        <f t="shared" si="181"/>
        <v>0</v>
      </c>
      <c r="Q195" s="88">
        <f t="shared" si="181"/>
        <v>0</v>
      </c>
      <c r="R195" s="88">
        <f t="shared" si="181"/>
        <v>0</v>
      </c>
      <c r="S195" s="88">
        <f t="shared" si="181"/>
        <v>0</v>
      </c>
    </row>
    <row r="196" spans="1:19" x14ac:dyDescent="0.15">
      <c r="A196" s="69"/>
      <c r="B196" s="69" t="s">
        <v>27</v>
      </c>
      <c r="C196" s="718" t="s">
        <v>91</v>
      </c>
      <c r="D196" s="719"/>
      <c r="E196" s="189">
        <f t="shared" ref="E196:S196" si="182">SUMIF(E63,"&gt;0")</f>
        <v>29003.130000000005</v>
      </c>
      <c r="F196" s="189">
        <f t="shared" si="182"/>
        <v>28084.18</v>
      </c>
      <c r="G196" s="189">
        <f t="shared" si="182"/>
        <v>28041.71</v>
      </c>
      <c r="H196" s="189">
        <f t="shared" si="182"/>
        <v>17213.23</v>
      </c>
      <c r="I196" s="189">
        <f t="shared" si="182"/>
        <v>17193.169999999998</v>
      </c>
      <c r="J196" s="189">
        <f t="shared" si="182"/>
        <v>20.059999999999999</v>
      </c>
      <c r="K196" s="189">
        <f t="shared" si="182"/>
        <v>10828.48</v>
      </c>
      <c r="L196" s="189">
        <f t="shared" si="182"/>
        <v>662.33</v>
      </c>
      <c r="M196" s="189">
        <f t="shared" si="182"/>
        <v>7.5900000000000007</v>
      </c>
      <c r="N196" s="189">
        <f t="shared" si="182"/>
        <v>10158.560000000001</v>
      </c>
      <c r="O196" s="189">
        <f t="shared" si="182"/>
        <v>0</v>
      </c>
      <c r="P196" s="189">
        <f t="shared" si="182"/>
        <v>42.47</v>
      </c>
      <c r="Q196" s="189">
        <f t="shared" si="182"/>
        <v>42.47</v>
      </c>
      <c r="R196" s="189">
        <f t="shared" si="182"/>
        <v>0</v>
      </c>
      <c r="S196" s="189">
        <f t="shared" si="182"/>
        <v>918.94999999999993</v>
      </c>
    </row>
    <row r="197" spans="1:19" x14ac:dyDescent="0.15">
      <c r="A197" s="69"/>
      <c r="B197" s="69"/>
      <c r="C197" s="711" t="s">
        <v>92</v>
      </c>
      <c r="D197" s="712"/>
      <c r="E197" s="189">
        <f t="shared" ref="E197:S197" si="183">SUMIF(E64,"&gt;0")</f>
        <v>3403.4700000000003</v>
      </c>
      <c r="F197" s="189">
        <f t="shared" si="183"/>
        <v>3279.3500000000004</v>
      </c>
      <c r="G197" s="189">
        <f t="shared" si="183"/>
        <v>3279.3500000000004</v>
      </c>
      <c r="H197" s="189">
        <f t="shared" si="183"/>
        <v>432.05</v>
      </c>
      <c r="I197" s="189">
        <f t="shared" si="183"/>
        <v>432.05</v>
      </c>
      <c r="J197" s="189">
        <f t="shared" si="183"/>
        <v>0</v>
      </c>
      <c r="K197" s="189">
        <f t="shared" si="183"/>
        <v>2847.3</v>
      </c>
      <c r="L197" s="189">
        <f t="shared" si="183"/>
        <v>58.82</v>
      </c>
      <c r="M197" s="189">
        <f t="shared" si="183"/>
        <v>0</v>
      </c>
      <c r="N197" s="189">
        <f t="shared" si="183"/>
        <v>2788.48</v>
      </c>
      <c r="O197" s="189">
        <f t="shared" si="183"/>
        <v>0</v>
      </c>
      <c r="P197" s="189">
        <f t="shared" si="183"/>
        <v>0</v>
      </c>
      <c r="Q197" s="189">
        <f t="shared" si="183"/>
        <v>0</v>
      </c>
      <c r="R197" s="189">
        <f t="shared" si="183"/>
        <v>0</v>
      </c>
      <c r="S197" s="189">
        <f t="shared" si="183"/>
        <v>124.12</v>
      </c>
    </row>
    <row r="198" spans="1:19" x14ac:dyDescent="0.15">
      <c r="A198" s="69"/>
      <c r="B198" s="69"/>
      <c r="C198" s="711" t="s">
        <v>93</v>
      </c>
      <c r="D198" s="712"/>
      <c r="E198" s="189">
        <f t="shared" ref="E198:S198" si="184">SUMIF(E65,"&gt;0")</f>
        <v>489.89000000000004</v>
      </c>
      <c r="F198" s="189">
        <f t="shared" si="184"/>
        <v>485.1</v>
      </c>
      <c r="G198" s="189">
        <f t="shared" si="184"/>
        <v>485.1</v>
      </c>
      <c r="H198" s="189">
        <f t="shared" si="184"/>
        <v>35.18</v>
      </c>
      <c r="I198" s="189">
        <f t="shared" si="184"/>
        <v>35.18</v>
      </c>
      <c r="J198" s="189">
        <f t="shared" si="184"/>
        <v>0</v>
      </c>
      <c r="K198" s="189">
        <f t="shared" si="184"/>
        <v>449.92</v>
      </c>
      <c r="L198" s="189">
        <f t="shared" si="184"/>
        <v>0</v>
      </c>
      <c r="M198" s="189">
        <f t="shared" si="184"/>
        <v>0</v>
      </c>
      <c r="N198" s="189">
        <f t="shared" si="184"/>
        <v>449.92</v>
      </c>
      <c r="O198" s="189">
        <f t="shared" si="184"/>
        <v>0</v>
      </c>
      <c r="P198" s="189">
        <f t="shared" si="184"/>
        <v>0</v>
      </c>
      <c r="Q198" s="189">
        <f t="shared" si="184"/>
        <v>0</v>
      </c>
      <c r="R198" s="189">
        <f t="shared" si="184"/>
        <v>0</v>
      </c>
      <c r="S198" s="189">
        <f t="shared" si="184"/>
        <v>4.79</v>
      </c>
    </row>
    <row r="199" spans="1:19" x14ac:dyDescent="0.15">
      <c r="A199" s="69"/>
      <c r="B199" s="69"/>
      <c r="C199" s="711" t="s">
        <v>94</v>
      </c>
      <c r="D199" s="712"/>
      <c r="E199" s="189">
        <f t="shared" ref="E199:S199" si="185">SUMIF(E66,"&gt;0")</f>
        <v>1993.08</v>
      </c>
      <c r="F199" s="189">
        <f t="shared" si="185"/>
        <v>1726.97</v>
      </c>
      <c r="G199" s="189">
        <f t="shared" si="185"/>
        <v>1726.97</v>
      </c>
      <c r="H199" s="189">
        <f t="shared" si="185"/>
        <v>541.77</v>
      </c>
      <c r="I199" s="189">
        <f t="shared" si="185"/>
        <v>541.77</v>
      </c>
      <c r="J199" s="189">
        <f t="shared" si="185"/>
        <v>0</v>
      </c>
      <c r="K199" s="189">
        <f t="shared" si="185"/>
        <v>1185.2</v>
      </c>
      <c r="L199" s="189">
        <f t="shared" si="185"/>
        <v>26.44</v>
      </c>
      <c r="M199" s="189">
        <f t="shared" si="185"/>
        <v>0.61</v>
      </c>
      <c r="N199" s="189">
        <f t="shared" si="185"/>
        <v>1158.1500000000001</v>
      </c>
      <c r="O199" s="189">
        <f t="shared" si="185"/>
        <v>0</v>
      </c>
      <c r="P199" s="189">
        <f t="shared" si="185"/>
        <v>0</v>
      </c>
      <c r="Q199" s="189">
        <f t="shared" si="185"/>
        <v>0</v>
      </c>
      <c r="R199" s="189">
        <f t="shared" si="185"/>
        <v>0</v>
      </c>
      <c r="S199" s="189">
        <f t="shared" si="185"/>
        <v>266.11</v>
      </c>
    </row>
    <row r="200" spans="1:19" x14ac:dyDescent="0.15">
      <c r="A200" s="69"/>
      <c r="B200" s="69"/>
      <c r="C200" s="711" t="s">
        <v>95</v>
      </c>
      <c r="D200" s="712"/>
      <c r="E200" s="189">
        <f t="shared" ref="E200:S200" si="186">SUMIF(E67,"&gt;0")</f>
        <v>0</v>
      </c>
      <c r="F200" s="189">
        <f t="shared" si="186"/>
        <v>0</v>
      </c>
      <c r="G200" s="189">
        <f t="shared" si="186"/>
        <v>0</v>
      </c>
      <c r="H200" s="189">
        <f t="shared" si="186"/>
        <v>0</v>
      </c>
      <c r="I200" s="189">
        <f t="shared" si="186"/>
        <v>0</v>
      </c>
      <c r="J200" s="189">
        <f t="shared" si="186"/>
        <v>0</v>
      </c>
      <c r="K200" s="189">
        <f t="shared" si="186"/>
        <v>0</v>
      </c>
      <c r="L200" s="189">
        <f t="shared" si="186"/>
        <v>0</v>
      </c>
      <c r="M200" s="189">
        <f t="shared" si="186"/>
        <v>0</v>
      </c>
      <c r="N200" s="189">
        <f t="shared" si="186"/>
        <v>0</v>
      </c>
      <c r="O200" s="189">
        <f t="shared" si="186"/>
        <v>0</v>
      </c>
      <c r="P200" s="189">
        <f t="shared" si="186"/>
        <v>0</v>
      </c>
      <c r="Q200" s="189">
        <f t="shared" si="186"/>
        <v>0</v>
      </c>
      <c r="R200" s="189">
        <f t="shared" si="186"/>
        <v>0</v>
      </c>
      <c r="S200" s="189">
        <f t="shared" si="186"/>
        <v>0</v>
      </c>
    </row>
    <row r="201" spans="1:19" x14ac:dyDescent="0.15">
      <c r="A201" s="69"/>
      <c r="B201" s="69"/>
      <c r="C201" s="711" t="s">
        <v>96</v>
      </c>
      <c r="D201" s="712"/>
      <c r="E201" s="189">
        <f t="shared" ref="E201:S201" si="187">SUMIF(E68,"&gt;0")</f>
        <v>23116.690000000002</v>
      </c>
      <c r="F201" s="189">
        <f t="shared" si="187"/>
        <v>22592.760000000002</v>
      </c>
      <c r="G201" s="189">
        <f t="shared" si="187"/>
        <v>22550.29</v>
      </c>
      <c r="H201" s="189">
        <f t="shared" si="187"/>
        <v>16204.23</v>
      </c>
      <c r="I201" s="189">
        <f t="shared" si="187"/>
        <v>16184.17</v>
      </c>
      <c r="J201" s="189">
        <f t="shared" si="187"/>
        <v>20.059999999999999</v>
      </c>
      <c r="K201" s="189">
        <f t="shared" si="187"/>
        <v>6346.06</v>
      </c>
      <c r="L201" s="189">
        <f t="shared" si="187"/>
        <v>577.07000000000005</v>
      </c>
      <c r="M201" s="189">
        <f t="shared" si="187"/>
        <v>6.98</v>
      </c>
      <c r="N201" s="189">
        <f t="shared" si="187"/>
        <v>5762.01</v>
      </c>
      <c r="O201" s="189">
        <f t="shared" si="187"/>
        <v>0</v>
      </c>
      <c r="P201" s="189">
        <f t="shared" si="187"/>
        <v>42.47</v>
      </c>
      <c r="Q201" s="189">
        <f t="shared" si="187"/>
        <v>42.47</v>
      </c>
      <c r="R201" s="189">
        <f t="shared" si="187"/>
        <v>0</v>
      </c>
      <c r="S201" s="189">
        <f t="shared" si="187"/>
        <v>523.92999999999995</v>
      </c>
    </row>
    <row r="202" spans="1:19" x14ac:dyDescent="0.15">
      <c r="A202" s="69"/>
      <c r="B202" s="103"/>
      <c r="C202" s="716" t="s">
        <v>97</v>
      </c>
      <c r="D202" s="717"/>
      <c r="E202" s="88">
        <f t="shared" ref="E202:S202" si="188">SUMIF(E69,"&gt;0")</f>
        <v>0</v>
      </c>
      <c r="F202" s="88">
        <f t="shared" si="188"/>
        <v>0</v>
      </c>
      <c r="G202" s="88">
        <f t="shared" si="188"/>
        <v>0</v>
      </c>
      <c r="H202" s="88">
        <f t="shared" si="188"/>
        <v>0</v>
      </c>
      <c r="I202" s="88">
        <f t="shared" si="188"/>
        <v>0</v>
      </c>
      <c r="J202" s="88">
        <f t="shared" si="188"/>
        <v>0</v>
      </c>
      <c r="K202" s="88">
        <f t="shared" si="188"/>
        <v>0</v>
      </c>
      <c r="L202" s="88">
        <f t="shared" si="188"/>
        <v>0</v>
      </c>
      <c r="M202" s="88">
        <f t="shared" si="188"/>
        <v>0</v>
      </c>
      <c r="N202" s="88">
        <f t="shared" si="188"/>
        <v>0</v>
      </c>
      <c r="O202" s="88">
        <f t="shared" si="188"/>
        <v>0</v>
      </c>
      <c r="P202" s="88">
        <f t="shared" si="188"/>
        <v>0</v>
      </c>
      <c r="Q202" s="88">
        <f t="shared" si="188"/>
        <v>0</v>
      </c>
      <c r="R202" s="88">
        <f t="shared" si="188"/>
        <v>0</v>
      </c>
      <c r="S202" s="88">
        <f t="shared" si="188"/>
        <v>0</v>
      </c>
    </row>
    <row r="203" spans="1:19" x14ac:dyDescent="0.15">
      <c r="A203" s="69"/>
      <c r="B203" s="69" t="s">
        <v>29</v>
      </c>
      <c r="C203" s="718" t="s">
        <v>91</v>
      </c>
      <c r="D203" s="719"/>
      <c r="E203" s="189">
        <f t="shared" ref="E203:S203" si="189">SUMIF(E70,"&gt;0")</f>
        <v>32191.66</v>
      </c>
      <c r="F203" s="189">
        <f t="shared" si="189"/>
        <v>31251.32</v>
      </c>
      <c r="G203" s="189">
        <f t="shared" si="189"/>
        <v>30942.309999999998</v>
      </c>
      <c r="H203" s="189">
        <f t="shared" si="189"/>
        <v>20744.400000000001</v>
      </c>
      <c r="I203" s="189">
        <f t="shared" si="189"/>
        <v>20688.88</v>
      </c>
      <c r="J203" s="189">
        <f t="shared" si="189"/>
        <v>55.52</v>
      </c>
      <c r="K203" s="189">
        <f t="shared" si="189"/>
        <v>10197.91</v>
      </c>
      <c r="L203" s="189">
        <f t="shared" si="189"/>
        <v>1342.78</v>
      </c>
      <c r="M203" s="189">
        <f t="shared" si="189"/>
        <v>14.47</v>
      </c>
      <c r="N203" s="189">
        <f t="shared" si="189"/>
        <v>8840.66</v>
      </c>
      <c r="O203" s="189">
        <f t="shared" si="189"/>
        <v>0</v>
      </c>
      <c r="P203" s="189">
        <f t="shared" si="189"/>
        <v>309.01</v>
      </c>
      <c r="Q203" s="189">
        <f t="shared" si="189"/>
        <v>309.01</v>
      </c>
      <c r="R203" s="189">
        <f t="shared" si="189"/>
        <v>0</v>
      </c>
      <c r="S203" s="189">
        <f t="shared" si="189"/>
        <v>940.34</v>
      </c>
    </row>
    <row r="204" spans="1:19" x14ac:dyDescent="0.15">
      <c r="A204" s="69"/>
      <c r="B204" s="69"/>
      <c r="C204" s="711" t="s">
        <v>92</v>
      </c>
      <c r="D204" s="712"/>
      <c r="E204" s="189">
        <f t="shared" ref="E204:S204" si="190">SUMIF(E71,"&gt;0")</f>
        <v>2727.0300000000007</v>
      </c>
      <c r="F204" s="189">
        <f t="shared" si="190"/>
        <v>2673.3200000000006</v>
      </c>
      <c r="G204" s="189">
        <f t="shared" si="190"/>
        <v>2668.8100000000004</v>
      </c>
      <c r="H204" s="189">
        <f t="shared" si="190"/>
        <v>594.74</v>
      </c>
      <c r="I204" s="189">
        <f t="shared" si="190"/>
        <v>594.74</v>
      </c>
      <c r="J204" s="189">
        <f t="shared" si="190"/>
        <v>0</v>
      </c>
      <c r="K204" s="189">
        <f t="shared" si="190"/>
        <v>2074.0700000000002</v>
      </c>
      <c r="L204" s="189">
        <f t="shared" si="190"/>
        <v>18.059999999999999</v>
      </c>
      <c r="M204" s="189">
        <f t="shared" si="190"/>
        <v>0</v>
      </c>
      <c r="N204" s="189">
        <f t="shared" si="190"/>
        <v>2056.0100000000002</v>
      </c>
      <c r="O204" s="189">
        <f t="shared" si="190"/>
        <v>0</v>
      </c>
      <c r="P204" s="189">
        <f t="shared" si="190"/>
        <v>4.51</v>
      </c>
      <c r="Q204" s="189">
        <f t="shared" si="190"/>
        <v>4.51</v>
      </c>
      <c r="R204" s="189">
        <f t="shared" si="190"/>
        <v>0</v>
      </c>
      <c r="S204" s="189">
        <f t="shared" si="190"/>
        <v>53.71</v>
      </c>
    </row>
    <row r="205" spans="1:19" x14ac:dyDescent="0.15">
      <c r="A205" s="69"/>
      <c r="B205" s="69"/>
      <c r="C205" s="711" t="s">
        <v>93</v>
      </c>
      <c r="D205" s="712"/>
      <c r="E205" s="189">
        <f t="shared" ref="E205:S205" si="191">SUMIF(E72,"&gt;0")</f>
        <v>1095.0500000000002</v>
      </c>
      <c r="F205" s="189">
        <f t="shared" si="191"/>
        <v>1050.4100000000001</v>
      </c>
      <c r="G205" s="189">
        <f t="shared" si="191"/>
        <v>1050.4100000000001</v>
      </c>
      <c r="H205" s="189">
        <f t="shared" si="191"/>
        <v>89.56</v>
      </c>
      <c r="I205" s="189">
        <f t="shared" si="191"/>
        <v>89.56</v>
      </c>
      <c r="J205" s="189">
        <f t="shared" si="191"/>
        <v>0</v>
      </c>
      <c r="K205" s="189">
        <f t="shared" si="191"/>
        <v>960.85</v>
      </c>
      <c r="L205" s="189">
        <f t="shared" si="191"/>
        <v>4.63</v>
      </c>
      <c r="M205" s="189">
        <f t="shared" si="191"/>
        <v>0</v>
      </c>
      <c r="N205" s="189">
        <f t="shared" si="191"/>
        <v>956.22</v>
      </c>
      <c r="O205" s="189">
        <f t="shared" si="191"/>
        <v>0</v>
      </c>
      <c r="P205" s="189">
        <f t="shared" si="191"/>
        <v>0</v>
      </c>
      <c r="Q205" s="189">
        <f t="shared" si="191"/>
        <v>0</v>
      </c>
      <c r="R205" s="189">
        <f t="shared" si="191"/>
        <v>0</v>
      </c>
      <c r="S205" s="189">
        <f t="shared" si="191"/>
        <v>44.64</v>
      </c>
    </row>
    <row r="206" spans="1:19" x14ac:dyDescent="0.15">
      <c r="A206" s="69"/>
      <c r="B206" s="69"/>
      <c r="C206" s="711" t="s">
        <v>94</v>
      </c>
      <c r="D206" s="712"/>
      <c r="E206" s="189">
        <f t="shared" ref="E206:S206" si="192">SUMIF(E73,"&gt;0")</f>
        <v>3571.78</v>
      </c>
      <c r="F206" s="189">
        <f t="shared" si="192"/>
        <v>3349.17</v>
      </c>
      <c r="G206" s="189">
        <f t="shared" si="192"/>
        <v>3349.17</v>
      </c>
      <c r="H206" s="189">
        <f t="shared" si="192"/>
        <v>968.62</v>
      </c>
      <c r="I206" s="189">
        <f t="shared" si="192"/>
        <v>962.42</v>
      </c>
      <c r="J206" s="189">
        <f t="shared" si="192"/>
        <v>6.2</v>
      </c>
      <c r="K206" s="189">
        <f t="shared" si="192"/>
        <v>2380.5500000000002</v>
      </c>
      <c r="L206" s="189">
        <f t="shared" si="192"/>
        <v>793.33</v>
      </c>
      <c r="M206" s="189">
        <f t="shared" si="192"/>
        <v>0</v>
      </c>
      <c r="N206" s="189">
        <f t="shared" si="192"/>
        <v>1587.22</v>
      </c>
      <c r="O206" s="189">
        <f t="shared" si="192"/>
        <v>0</v>
      </c>
      <c r="P206" s="189">
        <f t="shared" si="192"/>
        <v>0</v>
      </c>
      <c r="Q206" s="189">
        <f t="shared" si="192"/>
        <v>0</v>
      </c>
      <c r="R206" s="189">
        <f t="shared" si="192"/>
        <v>0</v>
      </c>
      <c r="S206" s="189">
        <f t="shared" si="192"/>
        <v>222.61</v>
      </c>
    </row>
    <row r="207" spans="1:19" x14ac:dyDescent="0.15">
      <c r="A207" s="69"/>
      <c r="B207" s="69"/>
      <c r="C207" s="711" t="s">
        <v>95</v>
      </c>
      <c r="D207" s="712"/>
      <c r="E207" s="189">
        <f t="shared" ref="E207:S207" si="193">SUMIF(E74,"&gt;0")</f>
        <v>0</v>
      </c>
      <c r="F207" s="189">
        <f t="shared" si="193"/>
        <v>0</v>
      </c>
      <c r="G207" s="189">
        <f t="shared" si="193"/>
        <v>0</v>
      </c>
      <c r="H207" s="189">
        <f t="shared" si="193"/>
        <v>0</v>
      </c>
      <c r="I207" s="189">
        <f t="shared" si="193"/>
        <v>0</v>
      </c>
      <c r="J207" s="189">
        <f t="shared" si="193"/>
        <v>0</v>
      </c>
      <c r="K207" s="189">
        <f t="shared" si="193"/>
        <v>0</v>
      </c>
      <c r="L207" s="189">
        <f t="shared" si="193"/>
        <v>0</v>
      </c>
      <c r="M207" s="189">
        <f t="shared" si="193"/>
        <v>0</v>
      </c>
      <c r="N207" s="189">
        <f t="shared" si="193"/>
        <v>0</v>
      </c>
      <c r="O207" s="189">
        <f t="shared" si="193"/>
        <v>0</v>
      </c>
      <c r="P207" s="189">
        <f t="shared" si="193"/>
        <v>0</v>
      </c>
      <c r="Q207" s="189">
        <f t="shared" si="193"/>
        <v>0</v>
      </c>
      <c r="R207" s="189">
        <f t="shared" si="193"/>
        <v>0</v>
      </c>
      <c r="S207" s="189">
        <f t="shared" si="193"/>
        <v>0</v>
      </c>
    </row>
    <row r="208" spans="1:19" x14ac:dyDescent="0.15">
      <c r="A208" s="69"/>
      <c r="B208" s="69"/>
      <c r="C208" s="711" t="s">
        <v>96</v>
      </c>
      <c r="D208" s="712"/>
      <c r="E208" s="189">
        <f t="shared" ref="E208:S208" si="194">SUMIF(E75,"&gt;0")</f>
        <v>24797.8</v>
      </c>
      <c r="F208" s="189">
        <f t="shared" si="194"/>
        <v>24178.42</v>
      </c>
      <c r="G208" s="189">
        <f t="shared" si="194"/>
        <v>23873.919999999998</v>
      </c>
      <c r="H208" s="189">
        <f t="shared" si="194"/>
        <v>19091.48</v>
      </c>
      <c r="I208" s="189">
        <f t="shared" si="194"/>
        <v>19042.16</v>
      </c>
      <c r="J208" s="189">
        <f t="shared" si="194"/>
        <v>49.32</v>
      </c>
      <c r="K208" s="189">
        <f t="shared" si="194"/>
        <v>4782.4400000000005</v>
      </c>
      <c r="L208" s="189">
        <f t="shared" si="194"/>
        <v>526.76</v>
      </c>
      <c r="M208" s="189">
        <f t="shared" si="194"/>
        <v>14.47</v>
      </c>
      <c r="N208" s="189">
        <f t="shared" si="194"/>
        <v>4241.21</v>
      </c>
      <c r="O208" s="189">
        <f t="shared" si="194"/>
        <v>0</v>
      </c>
      <c r="P208" s="189">
        <f t="shared" si="194"/>
        <v>304.5</v>
      </c>
      <c r="Q208" s="189">
        <f t="shared" si="194"/>
        <v>304.5</v>
      </c>
      <c r="R208" s="189">
        <f t="shared" si="194"/>
        <v>0</v>
      </c>
      <c r="S208" s="189">
        <f t="shared" si="194"/>
        <v>619.38</v>
      </c>
    </row>
    <row r="209" spans="1:19" x14ac:dyDescent="0.15">
      <c r="A209" s="69"/>
      <c r="B209" s="103"/>
      <c r="C209" s="716" t="s">
        <v>97</v>
      </c>
      <c r="D209" s="717"/>
      <c r="E209" s="88">
        <f t="shared" ref="E209:S209" si="195">SUMIF(E76,"&gt;0")</f>
        <v>0</v>
      </c>
      <c r="F209" s="88">
        <f t="shared" si="195"/>
        <v>0</v>
      </c>
      <c r="G209" s="88">
        <f t="shared" si="195"/>
        <v>0</v>
      </c>
      <c r="H209" s="88">
        <f t="shared" si="195"/>
        <v>0</v>
      </c>
      <c r="I209" s="88">
        <f t="shared" si="195"/>
        <v>0</v>
      </c>
      <c r="J209" s="88">
        <f t="shared" si="195"/>
        <v>0</v>
      </c>
      <c r="K209" s="88">
        <f t="shared" si="195"/>
        <v>0</v>
      </c>
      <c r="L209" s="88">
        <f t="shared" si="195"/>
        <v>0</v>
      </c>
      <c r="M209" s="88">
        <f t="shared" si="195"/>
        <v>0</v>
      </c>
      <c r="N209" s="88">
        <f t="shared" si="195"/>
        <v>0</v>
      </c>
      <c r="O209" s="88">
        <f t="shared" si="195"/>
        <v>0</v>
      </c>
      <c r="P209" s="88">
        <f t="shared" si="195"/>
        <v>0</v>
      </c>
      <c r="Q209" s="88">
        <f t="shared" si="195"/>
        <v>0</v>
      </c>
      <c r="R209" s="88">
        <f t="shared" si="195"/>
        <v>0</v>
      </c>
      <c r="S209" s="88">
        <f t="shared" si="195"/>
        <v>0</v>
      </c>
    </row>
    <row r="210" spans="1:19" x14ac:dyDescent="0.15">
      <c r="A210" s="69"/>
      <c r="B210" s="101" t="s">
        <v>32</v>
      </c>
      <c r="C210" s="714" t="s">
        <v>91</v>
      </c>
      <c r="D210" s="715"/>
      <c r="E210" s="188">
        <f t="shared" ref="E210:S210" si="196">SUMIF(E77,"&gt;0")+SUMIF(E84,"&gt;0")</f>
        <v>44747.14</v>
      </c>
      <c r="F210" s="188">
        <f t="shared" si="196"/>
        <v>43087.46</v>
      </c>
      <c r="G210" s="188">
        <f t="shared" si="196"/>
        <v>42956.27</v>
      </c>
      <c r="H210" s="188">
        <f t="shared" si="196"/>
        <v>23665.149999999998</v>
      </c>
      <c r="I210" s="188">
        <f t="shared" si="196"/>
        <v>23403.89</v>
      </c>
      <c r="J210" s="188">
        <f t="shared" si="196"/>
        <v>261.26</v>
      </c>
      <c r="K210" s="188">
        <f t="shared" si="196"/>
        <v>19291.120000000003</v>
      </c>
      <c r="L210" s="188">
        <f t="shared" si="196"/>
        <v>3380.3</v>
      </c>
      <c r="M210" s="188">
        <f t="shared" si="196"/>
        <v>218.57999999999998</v>
      </c>
      <c r="N210" s="188">
        <f t="shared" si="196"/>
        <v>15692.239999999998</v>
      </c>
      <c r="O210" s="188">
        <f t="shared" si="196"/>
        <v>0</v>
      </c>
      <c r="P210" s="188">
        <f t="shared" si="196"/>
        <v>131.19</v>
      </c>
      <c r="Q210" s="188">
        <f t="shared" si="196"/>
        <v>130.51999999999998</v>
      </c>
      <c r="R210" s="188">
        <f t="shared" si="196"/>
        <v>0.67</v>
      </c>
      <c r="S210" s="188">
        <f t="shared" si="196"/>
        <v>1659.68</v>
      </c>
    </row>
    <row r="211" spans="1:19" x14ac:dyDescent="0.15">
      <c r="A211" s="69"/>
      <c r="B211" s="69"/>
      <c r="C211" s="711" t="s">
        <v>92</v>
      </c>
      <c r="D211" s="712"/>
      <c r="E211" s="189">
        <f t="shared" ref="E211:S211" si="197">SUMIF(E78,"&gt;0")+SUMIF(E85,"&gt;0")</f>
        <v>8432.34</v>
      </c>
      <c r="F211" s="189">
        <f t="shared" si="197"/>
        <v>8079.6100000000006</v>
      </c>
      <c r="G211" s="189">
        <f t="shared" si="197"/>
        <v>8079.6100000000006</v>
      </c>
      <c r="H211" s="189">
        <f t="shared" si="197"/>
        <v>2847.07</v>
      </c>
      <c r="I211" s="189">
        <f t="shared" si="197"/>
        <v>2825.78</v>
      </c>
      <c r="J211" s="189">
        <f t="shared" si="197"/>
        <v>21.29</v>
      </c>
      <c r="K211" s="189">
        <f t="shared" si="197"/>
        <v>5232.54</v>
      </c>
      <c r="L211" s="189">
        <f t="shared" si="197"/>
        <v>708.46</v>
      </c>
      <c r="M211" s="189">
        <f t="shared" si="197"/>
        <v>0</v>
      </c>
      <c r="N211" s="189">
        <f t="shared" si="197"/>
        <v>4524.08</v>
      </c>
      <c r="O211" s="189">
        <f t="shared" si="197"/>
        <v>0</v>
      </c>
      <c r="P211" s="189">
        <f t="shared" si="197"/>
        <v>0</v>
      </c>
      <c r="Q211" s="189">
        <f t="shared" si="197"/>
        <v>0</v>
      </c>
      <c r="R211" s="189">
        <f t="shared" si="197"/>
        <v>0</v>
      </c>
      <c r="S211" s="189">
        <f t="shared" si="197"/>
        <v>352.73</v>
      </c>
    </row>
    <row r="212" spans="1:19" x14ac:dyDescent="0.15">
      <c r="A212" s="69"/>
      <c r="B212" s="69"/>
      <c r="C212" s="711" t="s">
        <v>93</v>
      </c>
      <c r="D212" s="712"/>
      <c r="E212" s="189">
        <f t="shared" ref="E212:S212" si="198">SUMIF(E79,"&gt;0")+SUMIF(E86,"&gt;0")</f>
        <v>2169.6400000000003</v>
      </c>
      <c r="F212" s="189">
        <f t="shared" si="198"/>
        <v>2103.96</v>
      </c>
      <c r="G212" s="189">
        <f t="shared" si="198"/>
        <v>2103.96</v>
      </c>
      <c r="H212" s="189">
        <f t="shared" si="198"/>
        <v>108.19</v>
      </c>
      <c r="I212" s="189">
        <f t="shared" si="198"/>
        <v>108.19</v>
      </c>
      <c r="J212" s="189">
        <f t="shared" si="198"/>
        <v>0</v>
      </c>
      <c r="K212" s="189">
        <f t="shared" si="198"/>
        <v>1995.7700000000002</v>
      </c>
      <c r="L212" s="189">
        <f t="shared" si="198"/>
        <v>280.49</v>
      </c>
      <c r="M212" s="189">
        <f t="shared" si="198"/>
        <v>3.2</v>
      </c>
      <c r="N212" s="189">
        <f t="shared" si="198"/>
        <v>1712.0800000000002</v>
      </c>
      <c r="O212" s="189">
        <f t="shared" si="198"/>
        <v>0</v>
      </c>
      <c r="P212" s="189">
        <f t="shared" si="198"/>
        <v>0</v>
      </c>
      <c r="Q212" s="189">
        <f t="shared" si="198"/>
        <v>0</v>
      </c>
      <c r="R212" s="189">
        <f t="shared" si="198"/>
        <v>0</v>
      </c>
      <c r="S212" s="189">
        <f t="shared" si="198"/>
        <v>65.680000000000007</v>
      </c>
    </row>
    <row r="213" spans="1:19" x14ac:dyDescent="0.15">
      <c r="A213" s="69"/>
      <c r="B213" s="69"/>
      <c r="C213" s="711" t="s">
        <v>94</v>
      </c>
      <c r="D213" s="712"/>
      <c r="E213" s="189">
        <f t="shared" ref="E213:S213" si="199">SUMIF(E80,"&gt;0")+SUMIF(E87,"&gt;0")</f>
        <v>5684.9800000000005</v>
      </c>
      <c r="F213" s="189">
        <f t="shared" si="199"/>
        <v>5241.3100000000004</v>
      </c>
      <c r="G213" s="189">
        <f t="shared" si="199"/>
        <v>5241.3100000000004</v>
      </c>
      <c r="H213" s="189">
        <f t="shared" si="199"/>
        <v>1296.48</v>
      </c>
      <c r="I213" s="189">
        <f t="shared" si="199"/>
        <v>1274.83</v>
      </c>
      <c r="J213" s="189">
        <f t="shared" si="199"/>
        <v>21.65</v>
      </c>
      <c r="K213" s="189">
        <f t="shared" si="199"/>
        <v>3944.83</v>
      </c>
      <c r="L213" s="189">
        <f t="shared" si="199"/>
        <v>454.98</v>
      </c>
      <c r="M213" s="189">
        <f t="shared" si="199"/>
        <v>10.25</v>
      </c>
      <c r="N213" s="189">
        <f t="shared" si="199"/>
        <v>3479.6</v>
      </c>
      <c r="O213" s="189">
        <f t="shared" si="199"/>
        <v>0</v>
      </c>
      <c r="P213" s="189">
        <f t="shared" si="199"/>
        <v>0</v>
      </c>
      <c r="Q213" s="189">
        <f t="shared" si="199"/>
        <v>0</v>
      </c>
      <c r="R213" s="189">
        <f t="shared" si="199"/>
        <v>0</v>
      </c>
      <c r="S213" s="189">
        <f t="shared" si="199"/>
        <v>443.66999999999996</v>
      </c>
    </row>
    <row r="214" spans="1:19" x14ac:dyDescent="0.15">
      <c r="A214" s="69"/>
      <c r="B214" s="69"/>
      <c r="C214" s="711" t="s">
        <v>95</v>
      </c>
      <c r="D214" s="712"/>
      <c r="E214" s="189">
        <f t="shared" ref="E214:S214" si="200">SUMIF(E81,"&gt;0")+SUMIF(E88,"&gt;0")</f>
        <v>62.69</v>
      </c>
      <c r="F214" s="189">
        <f t="shared" si="200"/>
        <v>59.8</v>
      </c>
      <c r="G214" s="189">
        <f t="shared" si="200"/>
        <v>59.8</v>
      </c>
      <c r="H214" s="189">
        <f t="shared" si="200"/>
        <v>0</v>
      </c>
      <c r="I214" s="189">
        <f t="shared" si="200"/>
        <v>0</v>
      </c>
      <c r="J214" s="189">
        <f t="shared" si="200"/>
        <v>0</v>
      </c>
      <c r="K214" s="189">
        <f t="shared" si="200"/>
        <v>59.8</v>
      </c>
      <c r="L214" s="189">
        <f t="shared" si="200"/>
        <v>7.75</v>
      </c>
      <c r="M214" s="189">
        <f t="shared" si="200"/>
        <v>0</v>
      </c>
      <c r="N214" s="189">
        <f t="shared" si="200"/>
        <v>52.05</v>
      </c>
      <c r="O214" s="189">
        <f t="shared" si="200"/>
        <v>0</v>
      </c>
      <c r="P214" s="189">
        <f t="shared" si="200"/>
        <v>0</v>
      </c>
      <c r="Q214" s="189">
        <f t="shared" si="200"/>
        <v>0</v>
      </c>
      <c r="R214" s="189">
        <f t="shared" si="200"/>
        <v>0</v>
      </c>
      <c r="S214" s="189">
        <f t="shared" si="200"/>
        <v>2.89</v>
      </c>
    </row>
    <row r="215" spans="1:19" x14ac:dyDescent="0.15">
      <c r="A215" s="69"/>
      <c r="B215" s="69"/>
      <c r="C215" s="711" t="s">
        <v>96</v>
      </c>
      <c r="D215" s="712"/>
      <c r="E215" s="189">
        <f t="shared" ref="E215:S215" si="201">SUMIF(E82,"&gt;0")+SUMIF(E89,"&gt;0")</f>
        <v>28397.489999999998</v>
      </c>
      <c r="F215" s="189">
        <f t="shared" si="201"/>
        <v>27602.78</v>
      </c>
      <c r="G215" s="189">
        <f t="shared" si="201"/>
        <v>27471.589999999997</v>
      </c>
      <c r="H215" s="189">
        <f t="shared" si="201"/>
        <v>19413.409999999996</v>
      </c>
      <c r="I215" s="189">
        <f t="shared" si="201"/>
        <v>19195.089999999997</v>
      </c>
      <c r="J215" s="189">
        <f t="shared" si="201"/>
        <v>218.32</v>
      </c>
      <c r="K215" s="189">
        <f t="shared" si="201"/>
        <v>8058.18</v>
      </c>
      <c r="L215" s="189">
        <f t="shared" si="201"/>
        <v>1928.6200000000001</v>
      </c>
      <c r="M215" s="189">
        <f t="shared" si="201"/>
        <v>205.13</v>
      </c>
      <c r="N215" s="189">
        <f t="shared" si="201"/>
        <v>5924.43</v>
      </c>
      <c r="O215" s="189">
        <f t="shared" si="201"/>
        <v>0</v>
      </c>
      <c r="P215" s="189">
        <f t="shared" si="201"/>
        <v>131.19</v>
      </c>
      <c r="Q215" s="189">
        <f t="shared" si="201"/>
        <v>130.51999999999998</v>
      </c>
      <c r="R215" s="189">
        <f t="shared" si="201"/>
        <v>0.67</v>
      </c>
      <c r="S215" s="189">
        <f t="shared" si="201"/>
        <v>794.71</v>
      </c>
    </row>
    <row r="216" spans="1:19" x14ac:dyDescent="0.15">
      <c r="A216" s="69"/>
      <c r="B216" s="103"/>
      <c r="C216" s="716" t="s">
        <v>97</v>
      </c>
      <c r="D216" s="717"/>
      <c r="E216" s="88">
        <f t="shared" ref="E216:S216" si="202">SUMIF(E83,"&gt;0")+SUMIF(E90,"&gt;0")</f>
        <v>0</v>
      </c>
      <c r="F216" s="88">
        <f t="shared" si="202"/>
        <v>0</v>
      </c>
      <c r="G216" s="88">
        <f t="shared" si="202"/>
        <v>0</v>
      </c>
      <c r="H216" s="88">
        <f t="shared" si="202"/>
        <v>0</v>
      </c>
      <c r="I216" s="88">
        <f t="shared" si="202"/>
        <v>0</v>
      </c>
      <c r="J216" s="88">
        <f t="shared" si="202"/>
        <v>0</v>
      </c>
      <c r="K216" s="88">
        <f t="shared" si="202"/>
        <v>0</v>
      </c>
      <c r="L216" s="88">
        <f t="shared" si="202"/>
        <v>0</v>
      </c>
      <c r="M216" s="88">
        <f t="shared" si="202"/>
        <v>0</v>
      </c>
      <c r="N216" s="88">
        <f t="shared" si="202"/>
        <v>0</v>
      </c>
      <c r="O216" s="88">
        <f t="shared" si="202"/>
        <v>0</v>
      </c>
      <c r="P216" s="88">
        <f t="shared" si="202"/>
        <v>0</v>
      </c>
      <c r="Q216" s="88">
        <f t="shared" si="202"/>
        <v>0</v>
      </c>
      <c r="R216" s="88">
        <f t="shared" si="202"/>
        <v>0</v>
      </c>
      <c r="S216" s="88">
        <f t="shared" si="202"/>
        <v>0</v>
      </c>
    </row>
    <row r="217" spans="1:19" x14ac:dyDescent="0.15">
      <c r="A217" s="102"/>
      <c r="B217" s="69" t="s">
        <v>103</v>
      </c>
      <c r="C217" s="718" t="s">
        <v>91</v>
      </c>
      <c r="D217" s="719"/>
      <c r="E217" s="189">
        <f t="shared" ref="E217:S217" si="203">SUMIF(E119,"&gt;0")</f>
        <v>8018.5599999999995</v>
      </c>
      <c r="F217" s="189">
        <f t="shared" si="203"/>
        <v>7727.95</v>
      </c>
      <c r="G217" s="189">
        <f t="shared" si="203"/>
        <v>7724.61</v>
      </c>
      <c r="H217" s="189">
        <f t="shared" si="203"/>
        <v>4522.12</v>
      </c>
      <c r="I217" s="189">
        <f t="shared" si="203"/>
        <v>4516.53</v>
      </c>
      <c r="J217" s="189">
        <f t="shared" si="203"/>
        <v>5.59</v>
      </c>
      <c r="K217" s="189">
        <f t="shared" si="203"/>
        <v>3202.49</v>
      </c>
      <c r="L217" s="189">
        <f t="shared" si="203"/>
        <v>291.62</v>
      </c>
      <c r="M217" s="189">
        <f t="shared" si="203"/>
        <v>99.13</v>
      </c>
      <c r="N217" s="189">
        <f t="shared" si="203"/>
        <v>2811.74</v>
      </c>
      <c r="O217" s="189">
        <f t="shared" si="203"/>
        <v>0</v>
      </c>
      <c r="P217" s="189">
        <f t="shared" si="203"/>
        <v>3.34</v>
      </c>
      <c r="Q217" s="189">
        <f t="shared" si="203"/>
        <v>2.84</v>
      </c>
      <c r="R217" s="189">
        <f t="shared" si="203"/>
        <v>0.5</v>
      </c>
      <c r="S217" s="189">
        <f t="shared" si="203"/>
        <v>290.61</v>
      </c>
    </row>
    <row r="218" spans="1:19" x14ac:dyDescent="0.15">
      <c r="A218" s="102"/>
      <c r="B218" s="69"/>
      <c r="C218" s="711" t="s">
        <v>92</v>
      </c>
      <c r="D218" s="712"/>
      <c r="E218" s="189">
        <f t="shared" ref="E218:S218" si="204">SUMIF(E120,"&gt;0")</f>
        <v>750.04</v>
      </c>
      <c r="F218" s="189">
        <f t="shared" si="204"/>
        <v>711.79</v>
      </c>
      <c r="G218" s="189">
        <f t="shared" si="204"/>
        <v>711.79</v>
      </c>
      <c r="H218" s="189">
        <f t="shared" si="204"/>
        <v>261.27999999999997</v>
      </c>
      <c r="I218" s="189">
        <f t="shared" si="204"/>
        <v>258.27</v>
      </c>
      <c r="J218" s="189">
        <f t="shared" si="204"/>
        <v>3.01</v>
      </c>
      <c r="K218" s="189">
        <f t="shared" si="204"/>
        <v>450.51</v>
      </c>
      <c r="L218" s="189">
        <f t="shared" si="204"/>
        <v>20.36</v>
      </c>
      <c r="M218" s="189">
        <f t="shared" si="204"/>
        <v>3.71</v>
      </c>
      <c r="N218" s="189">
        <f t="shared" si="204"/>
        <v>426.44</v>
      </c>
      <c r="O218" s="189">
        <f t="shared" si="204"/>
        <v>0</v>
      </c>
      <c r="P218" s="189">
        <f t="shared" si="204"/>
        <v>0</v>
      </c>
      <c r="Q218" s="189">
        <f t="shared" si="204"/>
        <v>0</v>
      </c>
      <c r="R218" s="189">
        <f t="shared" si="204"/>
        <v>0</v>
      </c>
      <c r="S218" s="189">
        <f t="shared" si="204"/>
        <v>38.25</v>
      </c>
    </row>
    <row r="219" spans="1:19" x14ac:dyDescent="0.15">
      <c r="A219" s="102"/>
      <c r="B219" s="69"/>
      <c r="C219" s="711" t="s">
        <v>93</v>
      </c>
      <c r="D219" s="712"/>
      <c r="E219" s="189">
        <f t="shared" ref="E219:S219" si="205">SUMIF(E121,"&gt;0")</f>
        <v>413.35999999999996</v>
      </c>
      <c r="F219" s="189">
        <f t="shared" si="205"/>
        <v>405.15</v>
      </c>
      <c r="G219" s="189">
        <f t="shared" si="205"/>
        <v>405.15</v>
      </c>
      <c r="H219" s="189">
        <f t="shared" si="205"/>
        <v>23.69</v>
      </c>
      <c r="I219" s="189">
        <f t="shared" si="205"/>
        <v>23.69</v>
      </c>
      <c r="J219" s="189">
        <f t="shared" si="205"/>
        <v>0</v>
      </c>
      <c r="K219" s="189">
        <f t="shared" si="205"/>
        <v>381.46</v>
      </c>
      <c r="L219" s="189">
        <f t="shared" si="205"/>
        <v>22.57</v>
      </c>
      <c r="M219" s="189">
        <f t="shared" si="205"/>
        <v>0</v>
      </c>
      <c r="N219" s="189">
        <f t="shared" si="205"/>
        <v>358.89</v>
      </c>
      <c r="O219" s="189">
        <f t="shared" si="205"/>
        <v>0</v>
      </c>
      <c r="P219" s="189">
        <f t="shared" si="205"/>
        <v>0</v>
      </c>
      <c r="Q219" s="189">
        <f t="shared" si="205"/>
        <v>0</v>
      </c>
      <c r="R219" s="189">
        <f t="shared" si="205"/>
        <v>0</v>
      </c>
      <c r="S219" s="189">
        <f t="shared" si="205"/>
        <v>8.2100000000000009</v>
      </c>
    </row>
    <row r="220" spans="1:19" x14ac:dyDescent="0.15">
      <c r="A220" s="102"/>
      <c r="B220" s="69"/>
      <c r="C220" s="711" t="s">
        <v>94</v>
      </c>
      <c r="D220" s="712"/>
      <c r="E220" s="189">
        <f t="shared" ref="E220:S220" si="206">SUMIF(E122,"&gt;0")</f>
        <v>1253.4299999999998</v>
      </c>
      <c r="F220" s="189">
        <f t="shared" si="206"/>
        <v>1203.81</v>
      </c>
      <c r="G220" s="189">
        <f t="shared" si="206"/>
        <v>1203.81</v>
      </c>
      <c r="H220" s="189">
        <f t="shared" si="206"/>
        <v>290.41000000000003</v>
      </c>
      <c r="I220" s="189">
        <f t="shared" si="206"/>
        <v>290.41000000000003</v>
      </c>
      <c r="J220" s="189">
        <f t="shared" si="206"/>
        <v>0</v>
      </c>
      <c r="K220" s="189">
        <f t="shared" si="206"/>
        <v>913.4</v>
      </c>
      <c r="L220" s="189">
        <f t="shared" si="206"/>
        <v>4.7300000000000004</v>
      </c>
      <c r="M220" s="189">
        <f t="shared" si="206"/>
        <v>0</v>
      </c>
      <c r="N220" s="189">
        <f t="shared" si="206"/>
        <v>908.67</v>
      </c>
      <c r="O220" s="189">
        <f t="shared" si="206"/>
        <v>0</v>
      </c>
      <c r="P220" s="189">
        <f t="shared" si="206"/>
        <v>0</v>
      </c>
      <c r="Q220" s="189">
        <f t="shared" si="206"/>
        <v>0</v>
      </c>
      <c r="R220" s="189">
        <f t="shared" si="206"/>
        <v>0</v>
      </c>
      <c r="S220" s="189">
        <f t="shared" si="206"/>
        <v>49.62</v>
      </c>
    </row>
    <row r="221" spans="1:19" x14ac:dyDescent="0.15">
      <c r="A221" s="102"/>
      <c r="B221" s="69"/>
      <c r="C221" s="711" t="s">
        <v>95</v>
      </c>
      <c r="D221" s="712"/>
      <c r="E221" s="189">
        <f t="shared" ref="E221:S221" si="207">SUMIF(E123,"&gt;0")</f>
        <v>0</v>
      </c>
      <c r="F221" s="189">
        <f t="shared" si="207"/>
        <v>0</v>
      </c>
      <c r="G221" s="189">
        <f t="shared" si="207"/>
        <v>0</v>
      </c>
      <c r="H221" s="189">
        <f t="shared" si="207"/>
        <v>0</v>
      </c>
      <c r="I221" s="189">
        <f t="shared" si="207"/>
        <v>0</v>
      </c>
      <c r="J221" s="189">
        <f t="shared" si="207"/>
        <v>0</v>
      </c>
      <c r="K221" s="189">
        <f t="shared" si="207"/>
        <v>0</v>
      </c>
      <c r="L221" s="189">
        <f t="shared" si="207"/>
        <v>0</v>
      </c>
      <c r="M221" s="189">
        <f t="shared" si="207"/>
        <v>0</v>
      </c>
      <c r="N221" s="189">
        <f t="shared" si="207"/>
        <v>0</v>
      </c>
      <c r="O221" s="189">
        <f t="shared" si="207"/>
        <v>0</v>
      </c>
      <c r="P221" s="189">
        <f t="shared" si="207"/>
        <v>0</v>
      </c>
      <c r="Q221" s="189">
        <f t="shared" si="207"/>
        <v>0</v>
      </c>
      <c r="R221" s="189">
        <f t="shared" si="207"/>
        <v>0</v>
      </c>
      <c r="S221" s="189">
        <f t="shared" si="207"/>
        <v>0</v>
      </c>
    </row>
    <row r="222" spans="1:19" x14ac:dyDescent="0.15">
      <c r="A222" s="102"/>
      <c r="B222" s="69"/>
      <c r="C222" s="711" t="s">
        <v>96</v>
      </c>
      <c r="D222" s="712"/>
      <c r="E222" s="189">
        <f t="shared" ref="E222:S222" si="208">SUMIF(E124,"&gt;0")</f>
        <v>5601.73</v>
      </c>
      <c r="F222" s="189">
        <f t="shared" si="208"/>
        <v>5407.2</v>
      </c>
      <c r="G222" s="189">
        <f t="shared" si="208"/>
        <v>5403.86</v>
      </c>
      <c r="H222" s="189">
        <f t="shared" si="208"/>
        <v>3946.74</v>
      </c>
      <c r="I222" s="189">
        <f t="shared" si="208"/>
        <v>3944.16</v>
      </c>
      <c r="J222" s="189">
        <f t="shared" si="208"/>
        <v>2.58</v>
      </c>
      <c r="K222" s="189">
        <f t="shared" si="208"/>
        <v>1457.12</v>
      </c>
      <c r="L222" s="189">
        <f t="shared" si="208"/>
        <v>243.96</v>
      </c>
      <c r="M222" s="189">
        <f t="shared" si="208"/>
        <v>95.42</v>
      </c>
      <c r="N222" s="189">
        <f t="shared" si="208"/>
        <v>1117.74</v>
      </c>
      <c r="O222" s="189">
        <f t="shared" si="208"/>
        <v>0</v>
      </c>
      <c r="P222" s="189">
        <f t="shared" si="208"/>
        <v>3.34</v>
      </c>
      <c r="Q222" s="189">
        <f t="shared" si="208"/>
        <v>2.84</v>
      </c>
      <c r="R222" s="189">
        <f t="shared" si="208"/>
        <v>0.5</v>
      </c>
      <c r="S222" s="189">
        <f t="shared" si="208"/>
        <v>194.53</v>
      </c>
    </row>
    <row r="223" spans="1:19" x14ac:dyDescent="0.15">
      <c r="A223" s="89"/>
      <c r="B223" s="90"/>
      <c r="C223" s="713" t="s">
        <v>97</v>
      </c>
      <c r="D223" s="704"/>
      <c r="E223" s="91">
        <f t="shared" ref="E223:S223" si="209">SUMIF(E125,"&gt;0")</f>
        <v>0</v>
      </c>
      <c r="F223" s="91">
        <f t="shared" si="209"/>
        <v>0</v>
      </c>
      <c r="G223" s="91">
        <f t="shared" si="209"/>
        <v>0</v>
      </c>
      <c r="H223" s="91">
        <f t="shared" si="209"/>
        <v>0</v>
      </c>
      <c r="I223" s="91">
        <f t="shared" si="209"/>
        <v>0</v>
      </c>
      <c r="J223" s="91">
        <f t="shared" si="209"/>
        <v>0</v>
      </c>
      <c r="K223" s="91">
        <f t="shared" si="209"/>
        <v>0</v>
      </c>
      <c r="L223" s="91">
        <f t="shared" si="209"/>
        <v>0</v>
      </c>
      <c r="M223" s="91">
        <f t="shared" si="209"/>
        <v>0</v>
      </c>
      <c r="N223" s="91">
        <f t="shared" si="209"/>
        <v>0</v>
      </c>
      <c r="O223" s="91">
        <f t="shared" si="209"/>
        <v>0</v>
      </c>
      <c r="P223" s="91">
        <f t="shared" si="209"/>
        <v>0</v>
      </c>
      <c r="Q223" s="91">
        <f t="shared" si="209"/>
        <v>0</v>
      </c>
      <c r="R223" s="91">
        <f t="shared" si="209"/>
        <v>0</v>
      </c>
      <c r="S223" s="91">
        <f t="shared" si="209"/>
        <v>0</v>
      </c>
    </row>
    <row r="224" spans="1:19" ht="13.5" customHeight="1" x14ac:dyDescent="0.15">
      <c r="A224" s="6" t="s">
        <v>104</v>
      </c>
      <c r="B224"/>
    </row>
    <row r="225" spans="1:2" ht="13.5" customHeight="1" x14ac:dyDescent="0.15">
      <c r="A225" s="6" t="s">
        <v>105</v>
      </c>
      <c r="B225"/>
    </row>
  </sheetData>
  <mergeCells count="233">
    <mergeCell ref="F3:R3"/>
    <mergeCell ref="S3:S6"/>
    <mergeCell ref="F4:F6"/>
    <mergeCell ref="G4:N4"/>
    <mergeCell ref="O4:O6"/>
    <mergeCell ref="P4:R4"/>
    <mergeCell ref="G5:G6"/>
    <mergeCell ref="H5:J5"/>
    <mergeCell ref="K5:N5"/>
    <mergeCell ref="P5:P6"/>
    <mergeCell ref="Q5:Q6"/>
    <mergeCell ref="R5:R6"/>
    <mergeCell ref="A7:B7"/>
    <mergeCell ref="C7:D7"/>
    <mergeCell ref="A3:B6"/>
    <mergeCell ref="C3:D6"/>
    <mergeCell ref="E3:E6"/>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C205:D205"/>
    <mergeCell ref="C206:D206"/>
    <mergeCell ref="C207:D207"/>
    <mergeCell ref="C208:D208"/>
    <mergeCell ref="C209:D209"/>
    <mergeCell ref="C219:D219"/>
    <mergeCell ref="C220:D220"/>
    <mergeCell ref="C221:D221"/>
    <mergeCell ref="C222:D222"/>
    <mergeCell ref="C223:D223"/>
    <mergeCell ref="C210:D210"/>
    <mergeCell ref="C211:D211"/>
    <mergeCell ref="C212:D212"/>
    <mergeCell ref="C213:D213"/>
    <mergeCell ref="C214:D214"/>
    <mergeCell ref="C215:D215"/>
    <mergeCell ref="C216:D216"/>
    <mergeCell ref="C217:D217"/>
    <mergeCell ref="C218:D218"/>
  </mergeCells>
  <phoneticPr fontId="4"/>
  <dataValidations count="1">
    <dataValidation type="decimal" operator="greaterThanOrEqual" allowBlank="1" showInputMessage="1" showErrorMessage="1" sqref="I15:J20 L15:O20 Q15:S20 L22:O27 Q22:S27 I22:J27 Q29:S34 I29:J34 L29:O34 Q36:S41 I36:J41 L36:O41 Q43:S48 I43:J48 L43:O48 Q50:S55 I50:J55 L50:O55 Q57:S62 I57:J62 L57:O62 Q64:S69 I64:J69 L64:O69 Q71:S76 I71:J76 L71:O76 Q78:S83 I78:J83 L78:O83 Q85:S90 I85:J90 L85:O90 I218:J225 L218:O225 L99:O104 Q113:S118 I113:J118 L113:O118 I99:J104 I106:J111 L106:O111 Q106:S111 Q99:S104 I120:J125 Q120:S125 L120:O125 Q218:S225 I127:J132 I134:J139 I141:J146 I148:J153 I155:J160 I162:J167 I169:J174 I176:J181 I183:J188 I190:J195 I197:J202 I204:J209 I211:J216 L211:O216 Q211:S216 L204:O209 Q204:S209 Q197:S202 L197:O202 L190:O195 Q190:S195 L183:O188 Q183:S188 Q176:S181 L176:O181 L169:O174 Q169:S174 L162:O167 Q162:S167 Q155:S160 L155:O160 L148:O153 Q148:S153 Q141:S146 L141:O146 L134:O139 Q134:S139 L127:O132 Q127:S132" xr:uid="{7ABF7CD4-E8F0-433A-9D8D-66344735BFD8}">
      <formula1>0</formula1>
    </dataValidation>
  </dataValidations>
  <pageMargins left="0.59055118110236227" right="0.19685039370078741" top="0.78740157480314965" bottom="0.19685039370078741" header="0" footer="0"/>
  <pageSetup paperSize="9" scale="54" fitToHeight="0" pageOrder="overThenDown" orientation="landscape" r:id="rId1"/>
  <headerFooter alignWithMargins="0"/>
  <rowBreaks count="3" manualBreakCount="3">
    <brk id="62" max="16383" man="1"/>
    <brk id="125" max="16383" man="1"/>
    <brk id="188" max="16383" man="1"/>
  </rowBreaks>
  <colBreaks count="1" manualBreakCount="1">
    <brk id="10"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9BDC2-C5F4-4E08-A14A-6BB94ECA8119}">
  <sheetPr codeName="Sheet8">
    <pageSetUpPr fitToPage="1"/>
  </sheetPr>
  <dimension ref="A1:AM40"/>
  <sheetViews>
    <sheetView showZeros="0" view="pageBreakPreview" topLeftCell="A23" zoomScaleNormal="79" zoomScaleSheetLayoutView="100" workbookViewId="0">
      <selection activeCell="E24" sqref="E24"/>
    </sheetView>
  </sheetViews>
  <sheetFormatPr defaultColWidth="9" defaultRowHeight="11.25" x14ac:dyDescent="0.15"/>
  <cols>
    <col min="1" max="1" width="18" style="1" customWidth="1"/>
    <col min="2" max="2" width="9" style="1"/>
    <col min="3" max="35" width="14.5" style="2" customWidth="1"/>
    <col min="36" max="16384" width="9" style="1"/>
  </cols>
  <sheetData>
    <row r="1" spans="1:39" ht="13.5" x14ac:dyDescent="0.15">
      <c r="A1" t="s">
        <v>106</v>
      </c>
    </row>
    <row r="2" spans="1:39" ht="14.25" x14ac:dyDescent="0.15">
      <c r="AI2" s="216" t="s">
        <v>107</v>
      </c>
    </row>
    <row r="3" spans="1:39" ht="18.95" customHeight="1" x14ac:dyDescent="0.15">
      <c r="A3" s="684" t="s">
        <v>71</v>
      </c>
      <c r="B3" s="736"/>
      <c r="C3" s="741" t="s">
        <v>108</v>
      </c>
      <c r="D3" s="755"/>
      <c r="E3" s="742"/>
      <c r="F3" s="758" t="s">
        <v>109</v>
      </c>
      <c r="G3" s="759"/>
      <c r="H3" s="759"/>
      <c r="I3" s="759"/>
      <c r="J3" s="759"/>
      <c r="K3" s="759"/>
      <c r="L3" s="759"/>
      <c r="M3" s="759"/>
      <c r="N3" s="759"/>
      <c r="O3" s="759"/>
      <c r="P3" s="759"/>
      <c r="Q3" s="759"/>
      <c r="R3" s="759"/>
      <c r="S3" s="759"/>
      <c r="T3" s="759"/>
      <c r="U3" s="759"/>
      <c r="V3" s="759"/>
      <c r="W3" s="759"/>
      <c r="X3" s="759"/>
      <c r="Y3" s="759"/>
      <c r="Z3" s="759"/>
      <c r="AA3" s="759"/>
      <c r="AB3" s="759"/>
      <c r="AC3" s="759"/>
      <c r="AD3" s="759"/>
      <c r="AE3" s="759"/>
      <c r="AF3" s="759"/>
      <c r="AG3" s="753"/>
      <c r="AH3" s="760" t="s">
        <v>110</v>
      </c>
      <c r="AI3" s="761"/>
      <c r="AJ3" s="16"/>
    </row>
    <row r="4" spans="1:39" ht="18.95" customHeight="1" x14ac:dyDescent="0.15">
      <c r="A4" s="737"/>
      <c r="B4" s="738"/>
      <c r="C4" s="743"/>
      <c r="D4" s="756"/>
      <c r="E4" s="744"/>
      <c r="F4" s="762" t="s">
        <v>111</v>
      </c>
      <c r="G4" s="742"/>
      <c r="H4" s="758" t="s">
        <v>112</v>
      </c>
      <c r="I4" s="759"/>
      <c r="J4" s="759"/>
      <c r="K4" s="759"/>
      <c r="L4" s="759"/>
      <c r="M4" s="759"/>
      <c r="N4" s="759"/>
      <c r="O4" s="759"/>
      <c r="P4" s="759"/>
      <c r="Q4" s="759"/>
      <c r="R4" s="759"/>
      <c r="S4" s="759"/>
      <c r="T4" s="759"/>
      <c r="U4" s="759"/>
      <c r="V4" s="759"/>
      <c r="W4" s="759"/>
      <c r="X4" s="759"/>
      <c r="Y4" s="759"/>
      <c r="Z4" s="753"/>
      <c r="AA4" s="752" t="s">
        <v>113</v>
      </c>
      <c r="AB4" s="752"/>
      <c r="AC4" s="752"/>
      <c r="AD4" s="752"/>
      <c r="AE4" s="752"/>
      <c r="AF4" s="752"/>
      <c r="AG4" s="752"/>
      <c r="AH4" s="761"/>
      <c r="AI4" s="761"/>
      <c r="AJ4" s="16"/>
    </row>
    <row r="5" spans="1:39" ht="18" customHeight="1" x14ac:dyDescent="0.15">
      <c r="A5" s="737"/>
      <c r="B5" s="738"/>
      <c r="C5" s="745"/>
      <c r="D5" s="757"/>
      <c r="E5" s="746"/>
      <c r="F5" s="743"/>
      <c r="G5" s="744"/>
      <c r="H5" s="754" t="s">
        <v>114</v>
      </c>
      <c r="I5" s="752"/>
      <c r="J5" s="752"/>
      <c r="K5" s="752" t="s">
        <v>115</v>
      </c>
      <c r="L5" s="752"/>
      <c r="M5" s="752"/>
      <c r="N5" s="752"/>
      <c r="O5" s="752"/>
      <c r="P5" s="752"/>
      <c r="Q5" s="752"/>
      <c r="R5" s="752" t="s">
        <v>116</v>
      </c>
      <c r="S5" s="752"/>
      <c r="T5" s="752"/>
      <c r="U5" s="752"/>
      <c r="V5" s="752"/>
      <c r="W5" s="752"/>
      <c r="X5" s="752"/>
      <c r="Y5" s="752"/>
      <c r="Z5" s="752"/>
      <c r="AA5" s="751" t="s">
        <v>117</v>
      </c>
      <c r="AB5" s="752"/>
      <c r="AC5" s="752"/>
      <c r="AD5" s="754" t="s">
        <v>118</v>
      </c>
      <c r="AE5" s="752"/>
      <c r="AF5" s="754" t="s">
        <v>119</v>
      </c>
      <c r="AG5" s="752"/>
      <c r="AH5" s="761"/>
      <c r="AI5" s="761"/>
      <c r="AJ5" s="16"/>
    </row>
    <row r="6" spans="1:39" ht="18.95" customHeight="1" x14ac:dyDescent="0.15">
      <c r="A6" s="737"/>
      <c r="B6" s="738"/>
      <c r="C6" s="747" t="s">
        <v>120</v>
      </c>
      <c r="D6" s="752" t="s">
        <v>121</v>
      </c>
      <c r="E6" s="752" t="s">
        <v>122</v>
      </c>
      <c r="F6" s="745"/>
      <c r="G6" s="746"/>
      <c r="H6" s="752"/>
      <c r="I6" s="752"/>
      <c r="J6" s="752"/>
      <c r="K6" s="754" t="s">
        <v>123</v>
      </c>
      <c r="L6" s="752"/>
      <c r="M6" s="752"/>
      <c r="N6" s="754" t="s">
        <v>124</v>
      </c>
      <c r="O6" s="752"/>
      <c r="P6" s="754" t="s">
        <v>125</v>
      </c>
      <c r="Q6" s="752"/>
      <c r="R6" s="754" t="s">
        <v>126</v>
      </c>
      <c r="S6" s="752"/>
      <c r="T6" s="752"/>
      <c r="U6" s="754" t="s">
        <v>127</v>
      </c>
      <c r="V6" s="752"/>
      <c r="W6" s="754" t="s">
        <v>125</v>
      </c>
      <c r="X6" s="752"/>
      <c r="Y6" s="754" t="s">
        <v>128</v>
      </c>
      <c r="Z6" s="752"/>
      <c r="AA6" s="753"/>
      <c r="AB6" s="752"/>
      <c r="AC6" s="752"/>
      <c r="AD6" s="752"/>
      <c r="AE6" s="752"/>
      <c r="AF6" s="752"/>
      <c r="AG6" s="752"/>
      <c r="AH6" s="761"/>
      <c r="AI6" s="761"/>
      <c r="AJ6" s="16"/>
    </row>
    <row r="7" spans="1:39" ht="18.95" customHeight="1" x14ac:dyDescent="0.15">
      <c r="A7" s="739"/>
      <c r="B7" s="740"/>
      <c r="C7" s="694"/>
      <c r="D7" s="752"/>
      <c r="E7" s="752"/>
      <c r="F7" s="233" t="s">
        <v>121</v>
      </c>
      <c r="G7" s="233" t="s">
        <v>122</v>
      </c>
      <c r="H7" s="233" t="s">
        <v>129</v>
      </c>
      <c r="I7" s="233" t="s">
        <v>121</v>
      </c>
      <c r="J7" s="233" t="s">
        <v>122</v>
      </c>
      <c r="K7" s="233" t="s">
        <v>129</v>
      </c>
      <c r="L7" s="233" t="s">
        <v>121</v>
      </c>
      <c r="M7" s="233" t="s">
        <v>122</v>
      </c>
      <c r="N7" s="233" t="s">
        <v>121</v>
      </c>
      <c r="O7" s="233" t="s">
        <v>122</v>
      </c>
      <c r="P7" s="233" t="s">
        <v>121</v>
      </c>
      <c r="Q7" s="233" t="s">
        <v>122</v>
      </c>
      <c r="R7" s="233" t="s">
        <v>129</v>
      </c>
      <c r="S7" s="233" t="s">
        <v>121</v>
      </c>
      <c r="T7" s="233" t="s">
        <v>122</v>
      </c>
      <c r="U7" s="233" t="s">
        <v>121</v>
      </c>
      <c r="V7" s="233" t="s">
        <v>122</v>
      </c>
      <c r="W7" s="233" t="s">
        <v>121</v>
      </c>
      <c r="X7" s="233" t="s">
        <v>122</v>
      </c>
      <c r="Y7" s="233" t="s">
        <v>121</v>
      </c>
      <c r="Z7" s="231" t="s">
        <v>122</v>
      </c>
      <c r="AA7" s="233" t="s">
        <v>129</v>
      </c>
      <c r="AB7" s="233" t="s">
        <v>121</v>
      </c>
      <c r="AC7" s="233" t="s">
        <v>122</v>
      </c>
      <c r="AD7" s="233" t="s">
        <v>121</v>
      </c>
      <c r="AE7" s="233" t="s">
        <v>122</v>
      </c>
      <c r="AF7" s="233" t="s">
        <v>121</v>
      </c>
      <c r="AG7" s="233" t="s">
        <v>122</v>
      </c>
      <c r="AH7" s="233" t="s">
        <v>121</v>
      </c>
      <c r="AI7" s="233" t="s">
        <v>122</v>
      </c>
      <c r="AJ7" s="16"/>
    </row>
    <row r="8" spans="1:39" ht="18" customHeight="1" thickBot="1" x14ac:dyDescent="0.2">
      <c r="A8" s="749">
        <v>45748</v>
      </c>
      <c r="B8" s="750">
        <v>43556</v>
      </c>
      <c r="C8" s="234">
        <f t="shared" ref="C8:AI8" si="0">SUMIF(C9:C20,"&gt;0")+SUMIF(C23:C24,"&gt;0")</f>
        <v>56643953</v>
      </c>
      <c r="D8" s="234">
        <f t="shared" si="0"/>
        <v>38107067</v>
      </c>
      <c r="E8" s="234">
        <f t="shared" si="0"/>
        <v>18536886</v>
      </c>
      <c r="F8" s="234">
        <f t="shared" si="0"/>
        <v>38103226</v>
      </c>
      <c r="G8" s="234">
        <f t="shared" si="0"/>
        <v>18531953</v>
      </c>
      <c r="H8" s="234">
        <f t="shared" si="0"/>
        <v>56635029</v>
      </c>
      <c r="I8" s="234">
        <f t="shared" si="0"/>
        <v>38103076</v>
      </c>
      <c r="J8" s="234">
        <f t="shared" si="0"/>
        <v>18531953</v>
      </c>
      <c r="K8" s="234">
        <f t="shared" si="0"/>
        <v>35548574</v>
      </c>
      <c r="L8" s="234">
        <f t="shared" si="0"/>
        <v>32873160</v>
      </c>
      <c r="M8" s="234">
        <f t="shared" si="0"/>
        <v>2675414</v>
      </c>
      <c r="N8" s="234">
        <f t="shared" si="0"/>
        <v>32630251</v>
      </c>
      <c r="O8" s="234">
        <f t="shared" si="0"/>
        <v>2666576</v>
      </c>
      <c r="P8" s="234">
        <f t="shared" si="0"/>
        <v>242909</v>
      </c>
      <c r="Q8" s="234">
        <f t="shared" si="0"/>
        <v>8838</v>
      </c>
      <c r="R8" s="234">
        <f t="shared" si="0"/>
        <v>21086455</v>
      </c>
      <c r="S8" s="234">
        <f t="shared" si="0"/>
        <v>5229916</v>
      </c>
      <c r="T8" s="234">
        <f t="shared" si="0"/>
        <v>15856539</v>
      </c>
      <c r="U8" s="234">
        <f t="shared" si="0"/>
        <v>1119956</v>
      </c>
      <c r="V8" s="234">
        <f t="shared" si="0"/>
        <v>637834</v>
      </c>
      <c r="W8" s="234">
        <f t="shared" si="0"/>
        <v>31554</v>
      </c>
      <c r="X8" s="234">
        <f t="shared" si="0"/>
        <v>43839</v>
      </c>
      <c r="Y8" s="234">
        <f t="shared" si="0"/>
        <v>4078406</v>
      </c>
      <c r="Z8" s="234">
        <f t="shared" si="0"/>
        <v>15174866</v>
      </c>
      <c r="AA8" s="234">
        <f t="shared" si="0"/>
        <v>150</v>
      </c>
      <c r="AB8" s="234">
        <f t="shared" si="0"/>
        <v>150</v>
      </c>
      <c r="AC8" s="234">
        <f t="shared" si="0"/>
        <v>0</v>
      </c>
      <c r="AD8" s="234">
        <f t="shared" si="0"/>
        <v>150</v>
      </c>
      <c r="AE8" s="234">
        <f t="shared" si="0"/>
        <v>0</v>
      </c>
      <c r="AF8" s="234">
        <f t="shared" si="0"/>
        <v>0</v>
      </c>
      <c r="AG8" s="234">
        <f t="shared" si="0"/>
        <v>0</v>
      </c>
      <c r="AH8" s="234">
        <f t="shared" si="0"/>
        <v>3841</v>
      </c>
      <c r="AI8" s="234">
        <f t="shared" si="0"/>
        <v>4933</v>
      </c>
    </row>
    <row r="9" spans="1:39" ht="18" customHeight="1" thickTop="1" x14ac:dyDescent="0.15">
      <c r="A9" s="217" t="s">
        <v>130</v>
      </c>
      <c r="B9" s="217" t="s">
        <v>130</v>
      </c>
      <c r="C9" s="218">
        <f t="shared" ref="C9:C19" si="1">SUMIF(D9:E9,"&gt;0")</f>
        <v>2555866</v>
      </c>
      <c r="D9" s="218">
        <f t="shared" ref="D9:D19" si="2">IF(F9&gt;0,F9,0)+IF(AH9&gt;0,AH9,0)</f>
        <v>334073</v>
      </c>
      <c r="E9" s="218">
        <f t="shared" ref="E9:E19" si="3">IF(G9&gt;0,G9,0)+IF(AI9&gt;0,AI9,0)</f>
        <v>2221793</v>
      </c>
      <c r="F9" s="218">
        <f t="shared" ref="F9:F19" si="4">IF(I9&gt;0,I9,0)+IF(AB9&gt;0,AB9,0)</f>
        <v>333443</v>
      </c>
      <c r="G9" s="218">
        <f t="shared" ref="G9:G19" si="5">IF(J9&gt;0,J9,0)+IF(AC9&gt;0,AC9,0)</f>
        <v>2220173</v>
      </c>
      <c r="H9" s="218">
        <f t="shared" ref="H9:H19" si="6">SUMIF(I9:J9,"&gt;0")</f>
        <v>2553616</v>
      </c>
      <c r="I9" s="218">
        <f t="shared" ref="I9:I19" si="7">IF(L9&gt;0,L9,0)+IF(S9&gt;0,S9,0)</f>
        <v>333443</v>
      </c>
      <c r="J9" s="218">
        <f t="shared" ref="J9:J19" si="8">IF(M9&gt;0,M9,0)+IF(T9&gt;0,T9,0)</f>
        <v>2220173</v>
      </c>
      <c r="K9" s="218">
        <f t="shared" ref="K9:K19" si="9">SUMIF(L9:M9,"&gt;0")</f>
        <v>278559</v>
      </c>
      <c r="L9" s="218">
        <f t="shared" ref="L9:L19" si="10">IF(N9&gt;0,N9,0)+IF(P9&gt;0,P9,0)</f>
        <v>214603</v>
      </c>
      <c r="M9" s="218">
        <f t="shared" ref="M9:M19" si="11">IF(O9&gt;0,O9,0)+IF(Q9&gt;0,Q9,0)</f>
        <v>63956</v>
      </c>
      <c r="N9" s="219">
        <v>214603</v>
      </c>
      <c r="O9" s="219">
        <v>63956</v>
      </c>
      <c r="P9" s="219">
        <v>0</v>
      </c>
      <c r="Q9" s="219">
        <v>0</v>
      </c>
      <c r="R9" s="218">
        <f t="shared" ref="R9:R19" si="12">SUMIF(S9:T9,"&gt;0")</f>
        <v>2275057</v>
      </c>
      <c r="S9" s="218">
        <f t="shared" ref="S9:S19" si="13">IF(U9&gt;0,U9,0)+IF(W9&gt;0,W9,0)+IF(Y9&gt;0,Y9,0)</f>
        <v>118840</v>
      </c>
      <c r="T9" s="218">
        <f t="shared" ref="T9:T19" si="14">IF(V9&gt;0,V9,0)+IF(X9&gt;0,X9,0)+IF(Z9&gt;0,Z9,0)</f>
        <v>2156217</v>
      </c>
      <c r="U9" s="219">
        <v>1164</v>
      </c>
      <c r="V9" s="219">
        <v>85</v>
      </c>
      <c r="W9" s="219">
        <v>0</v>
      </c>
      <c r="X9" s="219">
        <v>0</v>
      </c>
      <c r="Y9" s="219">
        <v>117676</v>
      </c>
      <c r="Z9" s="219">
        <v>2156132</v>
      </c>
      <c r="AA9" s="218">
        <f t="shared" ref="AA9:AA19" si="15">SUMIF(AB9:AC9,"&gt;0")</f>
        <v>0</v>
      </c>
      <c r="AB9" s="218">
        <f t="shared" ref="AB9:AB19" si="16">IF(AD9&gt;0,AD9,0)+IF(AF9&gt;0,AF9,0)</f>
        <v>0</v>
      </c>
      <c r="AC9" s="218">
        <f t="shared" ref="AC9:AC19" si="17">IF(AE9&gt;0,AE9,0)+IF(AG9&gt;0,AG9,0)</f>
        <v>0</v>
      </c>
      <c r="AD9" s="219">
        <v>0</v>
      </c>
      <c r="AE9" s="219">
        <v>0</v>
      </c>
      <c r="AF9" s="219">
        <v>0</v>
      </c>
      <c r="AG9" s="219">
        <v>0</v>
      </c>
      <c r="AH9" s="219">
        <v>630</v>
      </c>
      <c r="AI9" s="219">
        <v>1620</v>
      </c>
      <c r="AJ9" s="3"/>
      <c r="AK9" s="3"/>
      <c r="AL9" s="3"/>
      <c r="AM9" s="3"/>
    </row>
    <row r="10" spans="1:39" ht="18" customHeight="1" x14ac:dyDescent="0.15">
      <c r="A10" s="220" t="s">
        <v>131</v>
      </c>
      <c r="B10" s="220" t="s">
        <v>131</v>
      </c>
      <c r="C10" s="221">
        <f t="shared" si="1"/>
        <v>3949687</v>
      </c>
      <c r="D10" s="221">
        <f t="shared" si="2"/>
        <v>998836</v>
      </c>
      <c r="E10" s="221">
        <f t="shared" si="3"/>
        <v>2950851</v>
      </c>
      <c r="F10" s="221">
        <f t="shared" si="4"/>
        <v>998836</v>
      </c>
      <c r="G10" s="221">
        <f t="shared" si="5"/>
        <v>2950850</v>
      </c>
      <c r="H10" s="221">
        <f t="shared" si="6"/>
        <v>3949686</v>
      </c>
      <c r="I10" s="221">
        <f t="shared" si="7"/>
        <v>998836</v>
      </c>
      <c r="J10" s="221">
        <f t="shared" si="8"/>
        <v>2950850</v>
      </c>
      <c r="K10" s="221">
        <f t="shared" si="9"/>
        <v>906631</v>
      </c>
      <c r="L10" s="221">
        <f t="shared" si="10"/>
        <v>736998</v>
      </c>
      <c r="M10" s="221">
        <f t="shared" si="11"/>
        <v>169633</v>
      </c>
      <c r="N10" s="222">
        <v>736998</v>
      </c>
      <c r="O10" s="222">
        <v>169633</v>
      </c>
      <c r="P10" s="222">
        <v>0</v>
      </c>
      <c r="Q10" s="222">
        <v>0</v>
      </c>
      <c r="R10" s="221">
        <f t="shared" si="12"/>
        <v>3043055</v>
      </c>
      <c r="S10" s="221">
        <f t="shared" si="13"/>
        <v>261838</v>
      </c>
      <c r="T10" s="221">
        <f t="shared" si="14"/>
        <v>2781217</v>
      </c>
      <c r="U10" s="222">
        <v>120880</v>
      </c>
      <c r="V10" s="222">
        <v>111544</v>
      </c>
      <c r="W10" s="222">
        <v>2250</v>
      </c>
      <c r="X10" s="222">
        <v>2250</v>
      </c>
      <c r="Y10" s="222">
        <v>138708</v>
      </c>
      <c r="Z10" s="222">
        <v>2667423</v>
      </c>
      <c r="AA10" s="221">
        <f t="shared" si="15"/>
        <v>0</v>
      </c>
      <c r="AB10" s="221">
        <f t="shared" si="16"/>
        <v>0</v>
      </c>
      <c r="AC10" s="221">
        <f t="shared" si="17"/>
        <v>0</v>
      </c>
      <c r="AD10" s="222">
        <v>0</v>
      </c>
      <c r="AE10" s="222">
        <v>0</v>
      </c>
      <c r="AF10" s="222">
        <v>0</v>
      </c>
      <c r="AG10" s="222">
        <v>0</v>
      </c>
      <c r="AH10" s="222">
        <v>0</v>
      </c>
      <c r="AI10" s="222">
        <v>1</v>
      </c>
      <c r="AJ10" s="3"/>
      <c r="AK10" s="3"/>
      <c r="AL10" s="3"/>
      <c r="AM10" s="3"/>
    </row>
    <row r="11" spans="1:39" ht="18" customHeight="1" x14ac:dyDescent="0.15">
      <c r="A11" s="220" t="s">
        <v>132</v>
      </c>
      <c r="B11" s="220" t="s">
        <v>132</v>
      </c>
      <c r="C11" s="221">
        <f t="shared" si="1"/>
        <v>4441391</v>
      </c>
      <c r="D11" s="221">
        <f t="shared" si="2"/>
        <v>3132047</v>
      </c>
      <c r="E11" s="221">
        <f t="shared" si="3"/>
        <v>1309344</v>
      </c>
      <c r="F11" s="221">
        <f t="shared" si="4"/>
        <v>3132047</v>
      </c>
      <c r="G11" s="221">
        <f t="shared" si="5"/>
        <v>1309344</v>
      </c>
      <c r="H11" s="221">
        <f t="shared" si="6"/>
        <v>4441391</v>
      </c>
      <c r="I11" s="221">
        <f t="shared" si="7"/>
        <v>3132047</v>
      </c>
      <c r="J11" s="221">
        <f t="shared" si="8"/>
        <v>1309344</v>
      </c>
      <c r="K11" s="221">
        <f t="shared" si="9"/>
        <v>2896121</v>
      </c>
      <c r="L11" s="221">
        <f t="shared" si="10"/>
        <v>2664375</v>
      </c>
      <c r="M11" s="221">
        <f t="shared" si="11"/>
        <v>231746</v>
      </c>
      <c r="N11" s="222">
        <v>2633708</v>
      </c>
      <c r="O11" s="222">
        <v>230915</v>
      </c>
      <c r="P11" s="222">
        <v>30667</v>
      </c>
      <c r="Q11" s="222">
        <v>831</v>
      </c>
      <c r="R11" s="221">
        <f t="shared" si="12"/>
        <v>1545270</v>
      </c>
      <c r="S11" s="221">
        <f t="shared" si="13"/>
        <v>467672</v>
      </c>
      <c r="T11" s="221">
        <f t="shared" si="14"/>
        <v>1077598</v>
      </c>
      <c r="U11" s="222">
        <v>45386</v>
      </c>
      <c r="V11" s="222">
        <v>56198</v>
      </c>
      <c r="W11" s="222">
        <v>4036</v>
      </c>
      <c r="X11" s="222">
        <v>6263</v>
      </c>
      <c r="Y11" s="222">
        <v>418250</v>
      </c>
      <c r="Z11" s="222">
        <v>1015137</v>
      </c>
      <c r="AA11" s="221">
        <f t="shared" si="15"/>
        <v>0</v>
      </c>
      <c r="AB11" s="221">
        <f t="shared" si="16"/>
        <v>0</v>
      </c>
      <c r="AC11" s="221">
        <f t="shared" si="17"/>
        <v>0</v>
      </c>
      <c r="AD11" s="222">
        <v>0</v>
      </c>
      <c r="AE11" s="222">
        <v>0</v>
      </c>
      <c r="AF11" s="222">
        <v>0</v>
      </c>
      <c r="AG11" s="222">
        <v>0</v>
      </c>
      <c r="AH11" s="222">
        <v>0</v>
      </c>
      <c r="AI11" s="222">
        <v>0</v>
      </c>
      <c r="AJ11" s="3"/>
      <c r="AK11" s="3"/>
      <c r="AL11" s="3"/>
      <c r="AM11" s="3"/>
    </row>
    <row r="12" spans="1:39" ht="18" customHeight="1" x14ac:dyDescent="0.15">
      <c r="A12" s="220" t="s">
        <v>133</v>
      </c>
      <c r="B12" s="220" t="s">
        <v>133</v>
      </c>
      <c r="C12" s="221">
        <f t="shared" si="1"/>
        <v>2483496</v>
      </c>
      <c r="D12" s="221">
        <f t="shared" si="2"/>
        <v>1337857</v>
      </c>
      <c r="E12" s="221">
        <f t="shared" si="3"/>
        <v>1145639</v>
      </c>
      <c r="F12" s="221">
        <f t="shared" si="4"/>
        <v>1337857</v>
      </c>
      <c r="G12" s="221">
        <f t="shared" si="5"/>
        <v>1145639</v>
      </c>
      <c r="H12" s="221">
        <f t="shared" si="6"/>
        <v>2483346</v>
      </c>
      <c r="I12" s="221">
        <f t="shared" si="7"/>
        <v>1337707</v>
      </c>
      <c r="J12" s="221">
        <f t="shared" si="8"/>
        <v>1145639</v>
      </c>
      <c r="K12" s="221">
        <f t="shared" si="9"/>
        <v>1008521</v>
      </c>
      <c r="L12" s="221">
        <f t="shared" si="10"/>
        <v>888057</v>
      </c>
      <c r="M12" s="221">
        <f t="shared" si="11"/>
        <v>120464</v>
      </c>
      <c r="N12" s="222">
        <v>879418</v>
      </c>
      <c r="O12" s="222">
        <v>119476</v>
      </c>
      <c r="P12" s="222">
        <v>8639</v>
      </c>
      <c r="Q12" s="222">
        <v>988</v>
      </c>
      <c r="R12" s="221">
        <f t="shared" si="12"/>
        <v>1474825</v>
      </c>
      <c r="S12" s="221">
        <f t="shared" si="13"/>
        <v>449650</v>
      </c>
      <c r="T12" s="221">
        <f t="shared" si="14"/>
        <v>1025175</v>
      </c>
      <c r="U12" s="222">
        <v>67184</v>
      </c>
      <c r="V12" s="222">
        <v>16670</v>
      </c>
      <c r="W12" s="222">
        <v>272</v>
      </c>
      <c r="X12" s="222">
        <v>484</v>
      </c>
      <c r="Y12" s="222">
        <v>382194</v>
      </c>
      <c r="Z12" s="222">
        <v>1008021</v>
      </c>
      <c r="AA12" s="221">
        <f t="shared" si="15"/>
        <v>150</v>
      </c>
      <c r="AB12" s="221">
        <f t="shared" si="16"/>
        <v>150</v>
      </c>
      <c r="AC12" s="221">
        <f t="shared" si="17"/>
        <v>0</v>
      </c>
      <c r="AD12" s="222">
        <v>150</v>
      </c>
      <c r="AE12" s="222">
        <v>0</v>
      </c>
      <c r="AF12" s="222">
        <v>0</v>
      </c>
      <c r="AG12" s="222">
        <v>0</v>
      </c>
      <c r="AH12" s="222">
        <v>0</v>
      </c>
      <c r="AI12" s="222">
        <v>0</v>
      </c>
      <c r="AJ12" s="3"/>
      <c r="AK12" s="3"/>
      <c r="AL12" s="3"/>
      <c r="AM12" s="3"/>
    </row>
    <row r="13" spans="1:39" ht="18" customHeight="1" x14ac:dyDescent="0.15">
      <c r="A13" s="220" t="s">
        <v>134</v>
      </c>
      <c r="B13" s="220" t="s">
        <v>134</v>
      </c>
      <c r="C13" s="221">
        <f t="shared" si="1"/>
        <v>4874104</v>
      </c>
      <c r="D13" s="221">
        <f t="shared" si="2"/>
        <v>3311420</v>
      </c>
      <c r="E13" s="221">
        <f t="shared" si="3"/>
        <v>1562684</v>
      </c>
      <c r="F13" s="221">
        <f t="shared" si="4"/>
        <v>3310423</v>
      </c>
      <c r="G13" s="221">
        <f t="shared" si="5"/>
        <v>1562206</v>
      </c>
      <c r="H13" s="221">
        <f t="shared" si="6"/>
        <v>4872629</v>
      </c>
      <c r="I13" s="221">
        <f t="shared" si="7"/>
        <v>3310423</v>
      </c>
      <c r="J13" s="221">
        <f t="shared" si="8"/>
        <v>1562206</v>
      </c>
      <c r="K13" s="221">
        <f t="shared" si="9"/>
        <v>3225075</v>
      </c>
      <c r="L13" s="221">
        <f t="shared" si="10"/>
        <v>2872631</v>
      </c>
      <c r="M13" s="221">
        <f t="shared" si="11"/>
        <v>352444</v>
      </c>
      <c r="N13" s="222">
        <v>2855053</v>
      </c>
      <c r="O13" s="222">
        <v>352304</v>
      </c>
      <c r="P13" s="222">
        <v>17578</v>
      </c>
      <c r="Q13" s="222">
        <v>140</v>
      </c>
      <c r="R13" s="221">
        <f t="shared" si="12"/>
        <v>1647554</v>
      </c>
      <c r="S13" s="221">
        <f t="shared" si="13"/>
        <v>437792</v>
      </c>
      <c r="T13" s="221">
        <f t="shared" si="14"/>
        <v>1209762</v>
      </c>
      <c r="U13" s="222">
        <v>21205</v>
      </c>
      <c r="V13" s="222">
        <v>45136</v>
      </c>
      <c r="W13" s="222">
        <v>2906</v>
      </c>
      <c r="X13" s="222">
        <v>4404</v>
      </c>
      <c r="Y13" s="222">
        <v>413681</v>
      </c>
      <c r="Z13" s="222">
        <v>1160222</v>
      </c>
      <c r="AA13" s="221">
        <f t="shared" si="15"/>
        <v>0</v>
      </c>
      <c r="AB13" s="221">
        <f t="shared" si="16"/>
        <v>0</v>
      </c>
      <c r="AC13" s="221">
        <f t="shared" si="17"/>
        <v>0</v>
      </c>
      <c r="AD13" s="222">
        <v>0</v>
      </c>
      <c r="AE13" s="222">
        <v>0</v>
      </c>
      <c r="AF13" s="222">
        <v>0</v>
      </c>
      <c r="AG13" s="222">
        <v>0</v>
      </c>
      <c r="AH13" s="222">
        <v>997</v>
      </c>
      <c r="AI13" s="222">
        <v>478</v>
      </c>
      <c r="AJ13" s="3"/>
      <c r="AK13" s="3"/>
      <c r="AL13" s="3"/>
      <c r="AM13" s="3"/>
    </row>
    <row r="14" spans="1:39" ht="18" customHeight="1" x14ac:dyDescent="0.15">
      <c r="A14" s="220" t="s">
        <v>135</v>
      </c>
      <c r="B14" s="220" t="s">
        <v>135</v>
      </c>
      <c r="C14" s="221">
        <f t="shared" si="1"/>
        <v>4056218</v>
      </c>
      <c r="D14" s="221">
        <f t="shared" si="2"/>
        <v>3308460</v>
      </c>
      <c r="E14" s="221">
        <f t="shared" si="3"/>
        <v>747758</v>
      </c>
      <c r="F14" s="221">
        <f t="shared" si="4"/>
        <v>3308460</v>
      </c>
      <c r="G14" s="221">
        <f t="shared" si="5"/>
        <v>747758</v>
      </c>
      <c r="H14" s="221">
        <f t="shared" si="6"/>
        <v>4056218</v>
      </c>
      <c r="I14" s="221">
        <f t="shared" si="7"/>
        <v>3308460</v>
      </c>
      <c r="J14" s="221">
        <f t="shared" si="8"/>
        <v>747758</v>
      </c>
      <c r="K14" s="221">
        <f t="shared" si="9"/>
        <v>3039133</v>
      </c>
      <c r="L14" s="221">
        <f t="shared" si="10"/>
        <v>2966296</v>
      </c>
      <c r="M14" s="221">
        <f t="shared" si="11"/>
        <v>72837</v>
      </c>
      <c r="N14" s="222">
        <v>2954386</v>
      </c>
      <c r="O14" s="222">
        <v>72821</v>
      </c>
      <c r="P14" s="222">
        <v>11910</v>
      </c>
      <c r="Q14" s="222">
        <v>16</v>
      </c>
      <c r="R14" s="221">
        <f t="shared" si="12"/>
        <v>1017085</v>
      </c>
      <c r="S14" s="221">
        <f t="shared" si="13"/>
        <v>342164</v>
      </c>
      <c r="T14" s="221">
        <f t="shared" si="14"/>
        <v>674921</v>
      </c>
      <c r="U14" s="222">
        <v>2629</v>
      </c>
      <c r="V14" s="222">
        <v>3493</v>
      </c>
      <c r="W14" s="222">
        <v>0</v>
      </c>
      <c r="X14" s="222">
        <v>0</v>
      </c>
      <c r="Y14" s="222">
        <v>339535</v>
      </c>
      <c r="Z14" s="222">
        <v>671428</v>
      </c>
      <c r="AA14" s="221">
        <f t="shared" si="15"/>
        <v>0</v>
      </c>
      <c r="AB14" s="221">
        <f t="shared" si="16"/>
        <v>0</v>
      </c>
      <c r="AC14" s="221">
        <f t="shared" si="17"/>
        <v>0</v>
      </c>
      <c r="AD14" s="222">
        <v>0</v>
      </c>
      <c r="AE14" s="222">
        <v>0</v>
      </c>
      <c r="AF14" s="222">
        <v>0</v>
      </c>
      <c r="AG14" s="222">
        <v>0</v>
      </c>
      <c r="AH14" s="222">
        <v>0</v>
      </c>
      <c r="AI14" s="222">
        <v>0</v>
      </c>
      <c r="AJ14" s="3"/>
      <c r="AK14" s="3"/>
      <c r="AL14" s="3"/>
      <c r="AM14" s="3"/>
    </row>
    <row r="15" spans="1:39" ht="18" customHeight="1" x14ac:dyDescent="0.15">
      <c r="A15" s="220" t="s">
        <v>136</v>
      </c>
      <c r="B15" s="220" t="s">
        <v>136</v>
      </c>
      <c r="C15" s="221">
        <f t="shared" si="1"/>
        <v>5829694</v>
      </c>
      <c r="D15" s="221">
        <f t="shared" si="2"/>
        <v>3552090</v>
      </c>
      <c r="E15" s="221">
        <f t="shared" si="3"/>
        <v>2277604</v>
      </c>
      <c r="F15" s="221">
        <f t="shared" si="4"/>
        <v>3551809</v>
      </c>
      <c r="G15" s="221">
        <f t="shared" si="5"/>
        <v>2275412</v>
      </c>
      <c r="H15" s="221">
        <f t="shared" si="6"/>
        <v>5827221</v>
      </c>
      <c r="I15" s="221">
        <f t="shared" si="7"/>
        <v>3551809</v>
      </c>
      <c r="J15" s="221">
        <f t="shared" si="8"/>
        <v>2275412</v>
      </c>
      <c r="K15" s="221">
        <f t="shared" si="9"/>
        <v>3587699</v>
      </c>
      <c r="L15" s="221">
        <f t="shared" si="10"/>
        <v>3141689</v>
      </c>
      <c r="M15" s="221">
        <f t="shared" si="11"/>
        <v>446010</v>
      </c>
      <c r="N15" s="222">
        <v>3109939</v>
      </c>
      <c r="O15" s="222">
        <v>444349</v>
      </c>
      <c r="P15" s="222">
        <v>31750</v>
      </c>
      <c r="Q15" s="222">
        <v>1661</v>
      </c>
      <c r="R15" s="221">
        <f t="shared" si="12"/>
        <v>2239522</v>
      </c>
      <c r="S15" s="221">
        <f t="shared" si="13"/>
        <v>410120</v>
      </c>
      <c r="T15" s="221">
        <f t="shared" si="14"/>
        <v>1829402</v>
      </c>
      <c r="U15" s="222">
        <v>158796</v>
      </c>
      <c r="V15" s="222">
        <v>64917</v>
      </c>
      <c r="W15" s="222">
        <v>175</v>
      </c>
      <c r="X15" s="222">
        <v>262</v>
      </c>
      <c r="Y15" s="222">
        <v>251149</v>
      </c>
      <c r="Z15" s="222">
        <v>1764223</v>
      </c>
      <c r="AA15" s="221">
        <f t="shared" si="15"/>
        <v>0</v>
      </c>
      <c r="AB15" s="221">
        <f t="shared" si="16"/>
        <v>0</v>
      </c>
      <c r="AC15" s="221">
        <f t="shared" si="17"/>
        <v>0</v>
      </c>
      <c r="AD15" s="222">
        <v>0</v>
      </c>
      <c r="AE15" s="222">
        <v>0</v>
      </c>
      <c r="AF15" s="222">
        <v>0</v>
      </c>
      <c r="AG15" s="222">
        <v>0</v>
      </c>
      <c r="AH15" s="222">
        <v>281</v>
      </c>
      <c r="AI15" s="222">
        <v>2192</v>
      </c>
      <c r="AJ15" s="3"/>
      <c r="AK15" s="3"/>
      <c r="AL15" s="3"/>
      <c r="AM15" s="3"/>
    </row>
    <row r="16" spans="1:39" ht="18" customHeight="1" x14ac:dyDescent="0.15">
      <c r="A16" s="220" t="s">
        <v>137</v>
      </c>
      <c r="B16" s="220" t="s">
        <v>137</v>
      </c>
      <c r="C16" s="221">
        <f t="shared" si="1"/>
        <v>6511878</v>
      </c>
      <c r="D16" s="221">
        <f t="shared" si="2"/>
        <v>4740612</v>
      </c>
      <c r="E16" s="221">
        <f t="shared" si="3"/>
        <v>1771266</v>
      </c>
      <c r="F16" s="221">
        <f t="shared" si="4"/>
        <v>4740612</v>
      </c>
      <c r="G16" s="221">
        <f t="shared" si="5"/>
        <v>1771266</v>
      </c>
      <c r="H16" s="221">
        <f t="shared" si="6"/>
        <v>6511878</v>
      </c>
      <c r="I16" s="221">
        <f t="shared" si="7"/>
        <v>4740612</v>
      </c>
      <c r="J16" s="221">
        <f t="shared" si="8"/>
        <v>1771266</v>
      </c>
      <c r="K16" s="221">
        <f t="shared" si="9"/>
        <v>4832827</v>
      </c>
      <c r="L16" s="221">
        <f t="shared" si="10"/>
        <v>4434537</v>
      </c>
      <c r="M16" s="221">
        <f t="shared" si="11"/>
        <v>398290</v>
      </c>
      <c r="N16" s="222">
        <v>4427543</v>
      </c>
      <c r="O16" s="222">
        <v>398061</v>
      </c>
      <c r="P16" s="222">
        <v>6994</v>
      </c>
      <c r="Q16" s="222">
        <v>229</v>
      </c>
      <c r="R16" s="221">
        <f t="shared" si="12"/>
        <v>1679051</v>
      </c>
      <c r="S16" s="221">
        <f t="shared" si="13"/>
        <v>306075</v>
      </c>
      <c r="T16" s="221">
        <f t="shared" si="14"/>
        <v>1372976</v>
      </c>
      <c r="U16" s="222">
        <v>83297</v>
      </c>
      <c r="V16" s="222">
        <v>63577</v>
      </c>
      <c r="W16" s="222">
        <v>537</v>
      </c>
      <c r="X16" s="222">
        <v>771</v>
      </c>
      <c r="Y16" s="222">
        <v>222241</v>
      </c>
      <c r="Z16" s="222">
        <v>1308628</v>
      </c>
      <c r="AA16" s="221">
        <f t="shared" si="15"/>
        <v>0</v>
      </c>
      <c r="AB16" s="221">
        <f t="shared" si="16"/>
        <v>0</v>
      </c>
      <c r="AC16" s="221">
        <f t="shared" si="17"/>
        <v>0</v>
      </c>
      <c r="AD16" s="222">
        <v>0</v>
      </c>
      <c r="AE16" s="222">
        <v>0</v>
      </c>
      <c r="AF16" s="222">
        <v>0</v>
      </c>
      <c r="AG16" s="222">
        <v>0</v>
      </c>
      <c r="AH16" s="222">
        <v>0</v>
      </c>
      <c r="AI16" s="222">
        <v>0</v>
      </c>
      <c r="AJ16" s="3"/>
      <c r="AK16" s="3"/>
      <c r="AL16" s="3"/>
      <c r="AM16" s="3"/>
    </row>
    <row r="17" spans="1:39" ht="18" customHeight="1" x14ac:dyDescent="0.15">
      <c r="A17" s="220" t="s">
        <v>138</v>
      </c>
      <c r="B17" s="220" t="s">
        <v>138</v>
      </c>
      <c r="C17" s="221">
        <f t="shared" si="1"/>
        <v>7053526</v>
      </c>
      <c r="D17" s="221">
        <f t="shared" si="2"/>
        <v>5882470</v>
      </c>
      <c r="E17" s="221">
        <f t="shared" si="3"/>
        <v>1171056</v>
      </c>
      <c r="F17" s="221">
        <f t="shared" si="4"/>
        <v>5881752</v>
      </c>
      <c r="G17" s="221">
        <f t="shared" si="5"/>
        <v>1170850</v>
      </c>
      <c r="H17" s="221">
        <f t="shared" si="6"/>
        <v>7052602</v>
      </c>
      <c r="I17" s="221">
        <f t="shared" si="7"/>
        <v>5881752</v>
      </c>
      <c r="J17" s="221">
        <f t="shared" si="8"/>
        <v>1170850</v>
      </c>
      <c r="K17" s="221">
        <f t="shared" si="9"/>
        <v>5684586</v>
      </c>
      <c r="L17" s="221">
        <f t="shared" si="10"/>
        <v>5409953</v>
      </c>
      <c r="M17" s="221">
        <f t="shared" si="11"/>
        <v>274633</v>
      </c>
      <c r="N17" s="222">
        <v>5391037</v>
      </c>
      <c r="O17" s="222">
        <v>273677</v>
      </c>
      <c r="P17" s="222">
        <v>18916</v>
      </c>
      <c r="Q17" s="222">
        <v>956</v>
      </c>
      <c r="R17" s="221">
        <f t="shared" si="12"/>
        <v>1368016</v>
      </c>
      <c r="S17" s="221">
        <f t="shared" si="13"/>
        <v>471799</v>
      </c>
      <c r="T17" s="221">
        <f t="shared" si="14"/>
        <v>896217</v>
      </c>
      <c r="U17" s="222">
        <v>97564</v>
      </c>
      <c r="V17" s="222">
        <v>91716</v>
      </c>
      <c r="W17" s="222">
        <v>1004</v>
      </c>
      <c r="X17" s="222">
        <v>1523</v>
      </c>
      <c r="Y17" s="222">
        <v>373231</v>
      </c>
      <c r="Z17" s="222">
        <v>802978</v>
      </c>
      <c r="AA17" s="221">
        <f t="shared" si="15"/>
        <v>0</v>
      </c>
      <c r="AB17" s="221">
        <f t="shared" si="16"/>
        <v>0</v>
      </c>
      <c r="AC17" s="221">
        <f t="shared" si="17"/>
        <v>0</v>
      </c>
      <c r="AD17" s="222">
        <v>0</v>
      </c>
      <c r="AE17" s="222">
        <v>0</v>
      </c>
      <c r="AF17" s="222">
        <v>0</v>
      </c>
      <c r="AG17" s="222">
        <v>0</v>
      </c>
      <c r="AH17" s="222">
        <v>718</v>
      </c>
      <c r="AI17" s="222">
        <v>206</v>
      </c>
      <c r="AJ17" s="3"/>
      <c r="AK17" s="3"/>
      <c r="AL17" s="3"/>
      <c r="AM17" s="3"/>
    </row>
    <row r="18" spans="1:39" ht="18" customHeight="1" x14ac:dyDescent="0.15">
      <c r="A18" s="220" t="s">
        <v>139</v>
      </c>
      <c r="B18" s="220" t="s">
        <v>140</v>
      </c>
      <c r="C18" s="221">
        <f t="shared" si="1"/>
        <v>3934635</v>
      </c>
      <c r="D18" s="221">
        <f t="shared" si="2"/>
        <v>3406649</v>
      </c>
      <c r="E18" s="221">
        <f t="shared" si="3"/>
        <v>527986</v>
      </c>
      <c r="F18" s="221">
        <f t="shared" si="4"/>
        <v>3406649</v>
      </c>
      <c r="G18" s="221">
        <f t="shared" si="5"/>
        <v>527986</v>
      </c>
      <c r="H18" s="221">
        <f t="shared" si="6"/>
        <v>3934635</v>
      </c>
      <c r="I18" s="221">
        <f t="shared" si="7"/>
        <v>3406649</v>
      </c>
      <c r="J18" s="221">
        <f t="shared" si="8"/>
        <v>527986</v>
      </c>
      <c r="K18" s="221">
        <f t="shared" si="9"/>
        <v>3086827</v>
      </c>
      <c r="L18" s="221">
        <f t="shared" si="10"/>
        <v>2984456</v>
      </c>
      <c r="M18" s="221">
        <f t="shared" si="11"/>
        <v>102371</v>
      </c>
      <c r="N18" s="222">
        <v>2908406</v>
      </c>
      <c r="O18" s="222">
        <v>100124</v>
      </c>
      <c r="P18" s="222">
        <v>76050</v>
      </c>
      <c r="Q18" s="222">
        <v>2247</v>
      </c>
      <c r="R18" s="221">
        <f t="shared" si="12"/>
        <v>847808</v>
      </c>
      <c r="S18" s="221">
        <f t="shared" si="13"/>
        <v>422193</v>
      </c>
      <c r="T18" s="221">
        <f t="shared" si="14"/>
        <v>425615</v>
      </c>
      <c r="U18" s="222">
        <v>153840</v>
      </c>
      <c r="V18" s="222">
        <v>56518</v>
      </c>
      <c r="W18" s="222">
        <v>0</v>
      </c>
      <c r="X18" s="222">
        <v>0</v>
      </c>
      <c r="Y18" s="222">
        <v>268353</v>
      </c>
      <c r="Z18" s="222">
        <v>369097</v>
      </c>
      <c r="AA18" s="221">
        <f t="shared" si="15"/>
        <v>0</v>
      </c>
      <c r="AB18" s="221">
        <f t="shared" si="16"/>
        <v>0</v>
      </c>
      <c r="AC18" s="221">
        <f t="shared" si="17"/>
        <v>0</v>
      </c>
      <c r="AD18" s="222">
        <v>0</v>
      </c>
      <c r="AE18" s="222">
        <v>0</v>
      </c>
      <c r="AF18" s="222">
        <v>0</v>
      </c>
      <c r="AG18" s="222">
        <v>0</v>
      </c>
      <c r="AH18" s="222">
        <v>0</v>
      </c>
      <c r="AI18" s="222">
        <v>0</v>
      </c>
      <c r="AJ18" s="3"/>
      <c r="AK18" s="3"/>
      <c r="AL18" s="3"/>
      <c r="AM18" s="3"/>
    </row>
    <row r="19" spans="1:39" ht="18" customHeight="1" x14ac:dyDescent="0.15">
      <c r="A19" s="220" t="s">
        <v>140</v>
      </c>
      <c r="B19" s="220" t="s">
        <v>98</v>
      </c>
      <c r="C19" s="221">
        <f t="shared" si="1"/>
        <v>5795929</v>
      </c>
      <c r="D19" s="221">
        <f t="shared" si="2"/>
        <v>4591605</v>
      </c>
      <c r="E19" s="221">
        <f t="shared" si="3"/>
        <v>1204324</v>
      </c>
      <c r="F19" s="221">
        <f t="shared" si="4"/>
        <v>4591605</v>
      </c>
      <c r="G19" s="221">
        <f t="shared" si="5"/>
        <v>1203949</v>
      </c>
      <c r="H19" s="221">
        <f t="shared" si="6"/>
        <v>5795554</v>
      </c>
      <c r="I19" s="221">
        <f t="shared" si="7"/>
        <v>4591605</v>
      </c>
      <c r="J19" s="221">
        <f t="shared" si="8"/>
        <v>1203949</v>
      </c>
      <c r="K19" s="221">
        <f t="shared" si="9"/>
        <v>3809251</v>
      </c>
      <c r="L19" s="221">
        <f t="shared" si="10"/>
        <v>3579420</v>
      </c>
      <c r="M19" s="221">
        <f t="shared" si="11"/>
        <v>229831</v>
      </c>
      <c r="N19" s="222">
        <v>3553083</v>
      </c>
      <c r="O19" s="222">
        <v>229501</v>
      </c>
      <c r="P19" s="222">
        <v>26337</v>
      </c>
      <c r="Q19" s="222">
        <v>330</v>
      </c>
      <c r="R19" s="221">
        <f t="shared" si="12"/>
        <v>1986303</v>
      </c>
      <c r="S19" s="221">
        <f t="shared" si="13"/>
        <v>1012185</v>
      </c>
      <c r="T19" s="221">
        <f t="shared" si="14"/>
        <v>974118</v>
      </c>
      <c r="U19" s="222">
        <v>305613</v>
      </c>
      <c r="V19" s="222">
        <v>96749</v>
      </c>
      <c r="W19" s="222">
        <v>11683</v>
      </c>
      <c r="X19" s="222">
        <v>21379</v>
      </c>
      <c r="Y19" s="222">
        <v>694889</v>
      </c>
      <c r="Z19" s="222">
        <v>855990</v>
      </c>
      <c r="AA19" s="221">
        <f t="shared" si="15"/>
        <v>0</v>
      </c>
      <c r="AB19" s="221">
        <f t="shared" si="16"/>
        <v>0</v>
      </c>
      <c r="AC19" s="221">
        <f t="shared" si="17"/>
        <v>0</v>
      </c>
      <c r="AD19" s="222">
        <v>0</v>
      </c>
      <c r="AE19" s="222">
        <v>0</v>
      </c>
      <c r="AF19" s="222">
        <v>0</v>
      </c>
      <c r="AG19" s="222">
        <v>0</v>
      </c>
      <c r="AH19" s="222">
        <v>0</v>
      </c>
      <c r="AI19" s="222">
        <v>375</v>
      </c>
      <c r="AJ19" s="3"/>
      <c r="AK19" s="3"/>
      <c r="AL19" s="3"/>
      <c r="AM19" s="3"/>
    </row>
    <row r="20" spans="1:39" ht="18" customHeight="1" x14ac:dyDescent="0.15">
      <c r="A20" s="69" t="s">
        <v>99</v>
      </c>
      <c r="B20" s="80" t="s">
        <v>141</v>
      </c>
      <c r="C20" s="107">
        <f>IF(C21&gt;0,C21,0)+IF(C22&gt;0,C22,0)</f>
        <v>981569</v>
      </c>
      <c r="D20" s="107">
        <f>IF(D21&gt;0,D21,0)+IF(D22&gt;0,D22,0)</f>
        <v>700224</v>
      </c>
      <c r="E20" s="107">
        <f>IF(E21&gt;0,E21,0)+IF(E22&gt;0,E22,0)</f>
        <v>281345</v>
      </c>
      <c r="F20" s="107">
        <f>IF(I20&gt;0,I20,0)+IF(AB20&gt;0,AB20,0)</f>
        <v>699559</v>
      </c>
      <c r="G20" s="107">
        <f t="shared" ref="G20:AI20" si="18">IF(G21&gt;0,G21,0)+IF(G22&gt;0,G22,0)</f>
        <v>281344</v>
      </c>
      <c r="H20" s="107">
        <f t="shared" si="18"/>
        <v>980903</v>
      </c>
      <c r="I20" s="107">
        <f t="shared" si="18"/>
        <v>699559</v>
      </c>
      <c r="J20" s="107">
        <f t="shared" si="18"/>
        <v>281344</v>
      </c>
      <c r="K20" s="107">
        <f t="shared" si="18"/>
        <v>674928</v>
      </c>
      <c r="L20" s="107">
        <f t="shared" si="18"/>
        <v>620896</v>
      </c>
      <c r="M20" s="107">
        <f t="shared" si="18"/>
        <v>54032</v>
      </c>
      <c r="N20" s="107">
        <f t="shared" si="18"/>
        <v>613927</v>
      </c>
      <c r="O20" s="107">
        <f t="shared" si="18"/>
        <v>53980</v>
      </c>
      <c r="P20" s="107">
        <f t="shared" si="18"/>
        <v>6969</v>
      </c>
      <c r="Q20" s="107">
        <f t="shared" si="18"/>
        <v>52</v>
      </c>
      <c r="R20" s="107">
        <f t="shared" si="18"/>
        <v>305975</v>
      </c>
      <c r="S20" s="107">
        <f t="shared" si="18"/>
        <v>78663</v>
      </c>
      <c r="T20" s="107">
        <f t="shared" si="18"/>
        <v>227312</v>
      </c>
      <c r="U20" s="107">
        <f t="shared" si="18"/>
        <v>11634</v>
      </c>
      <c r="V20" s="107">
        <f t="shared" si="18"/>
        <v>15316</v>
      </c>
      <c r="W20" s="107">
        <f t="shared" si="18"/>
        <v>0</v>
      </c>
      <c r="X20" s="107">
        <f t="shared" si="18"/>
        <v>0</v>
      </c>
      <c r="Y20" s="107">
        <f t="shared" si="18"/>
        <v>67029</v>
      </c>
      <c r="Z20" s="107">
        <f t="shared" si="18"/>
        <v>211996</v>
      </c>
      <c r="AA20" s="107">
        <f t="shared" si="18"/>
        <v>0</v>
      </c>
      <c r="AB20" s="107">
        <f t="shared" si="18"/>
        <v>0</v>
      </c>
      <c r="AC20" s="107">
        <f t="shared" si="18"/>
        <v>0</v>
      </c>
      <c r="AD20" s="107">
        <f t="shared" si="18"/>
        <v>0</v>
      </c>
      <c r="AE20" s="107">
        <f t="shared" si="18"/>
        <v>0</v>
      </c>
      <c r="AF20" s="107">
        <f t="shared" si="18"/>
        <v>0</v>
      </c>
      <c r="AG20" s="107">
        <f t="shared" si="18"/>
        <v>0</v>
      </c>
      <c r="AH20" s="107">
        <f t="shared" si="18"/>
        <v>665</v>
      </c>
      <c r="AI20" s="107">
        <f t="shared" si="18"/>
        <v>1</v>
      </c>
      <c r="AJ20" s="3"/>
      <c r="AK20" s="3"/>
      <c r="AL20" s="3"/>
      <c r="AM20" s="3"/>
    </row>
    <row r="21" spans="1:39" ht="18" customHeight="1" x14ac:dyDescent="0.15">
      <c r="A21" s="69"/>
      <c r="B21" s="80" t="s">
        <v>142</v>
      </c>
      <c r="C21" s="107">
        <f>SUMIF(D21:E21,"&gt;0")</f>
        <v>761553</v>
      </c>
      <c r="D21" s="107">
        <f t="shared" ref="D21:E24" si="19">IF(F21&gt;0,F21,0)+IF(AH21&gt;0,AH21,0)</f>
        <v>531053</v>
      </c>
      <c r="E21" s="107">
        <f t="shared" si="19"/>
        <v>230500</v>
      </c>
      <c r="F21" s="107">
        <f>IF(I21&gt;0,I21,0)+IF(AB21&gt;0,AB21,0)</f>
        <v>531053</v>
      </c>
      <c r="G21" s="107">
        <f>IF(J21&gt;0,J21,0)+IF(AC21&gt;0,AC21,0)</f>
        <v>230500</v>
      </c>
      <c r="H21" s="107">
        <f>SUMIF(I21:J21,"&gt;0")</f>
        <v>761553</v>
      </c>
      <c r="I21" s="107">
        <f t="shared" ref="I21:J24" si="20">IF(L21&gt;0,L21,0)+IF(S21&gt;0,S21,0)</f>
        <v>531053</v>
      </c>
      <c r="J21" s="107">
        <f t="shared" si="20"/>
        <v>230500</v>
      </c>
      <c r="K21" s="107">
        <f>SUMIF(L21:M21,"&gt;0")</f>
        <v>515823</v>
      </c>
      <c r="L21" s="107">
        <f t="shared" ref="L21:M24" si="21">IF(N21&gt;0,N21,0)+IF(P21&gt;0,P21,0)</f>
        <v>477156</v>
      </c>
      <c r="M21" s="107">
        <f t="shared" si="21"/>
        <v>38667</v>
      </c>
      <c r="N21" s="223">
        <v>470879</v>
      </c>
      <c r="O21" s="223">
        <v>38667</v>
      </c>
      <c r="P21" s="223">
        <v>6277</v>
      </c>
      <c r="Q21" s="223">
        <v>0</v>
      </c>
      <c r="R21" s="107">
        <f>SUMIF(S21:T21,"&gt;0")</f>
        <v>245730</v>
      </c>
      <c r="S21" s="107">
        <f t="shared" ref="S21:T24" si="22">IF(U21&gt;0,U21,0)+IF(W21&gt;0,W21,0)+IF(Y21&gt;0,Y21,0)</f>
        <v>53897</v>
      </c>
      <c r="T21" s="107">
        <f t="shared" si="22"/>
        <v>191833</v>
      </c>
      <c r="U21" s="223">
        <v>7667</v>
      </c>
      <c r="V21" s="223">
        <v>8492</v>
      </c>
      <c r="W21" s="223">
        <v>0</v>
      </c>
      <c r="X21" s="223">
        <v>0</v>
      </c>
      <c r="Y21" s="223">
        <v>46230</v>
      </c>
      <c r="Z21" s="223">
        <v>183341</v>
      </c>
      <c r="AA21" s="107">
        <f>SUMIF(AB21:AC21,"&gt;0")</f>
        <v>0</v>
      </c>
      <c r="AB21" s="107">
        <f t="shared" ref="AB21:AC24" si="23">IF(AD21&gt;0,AD21,0)+IF(AF21&gt;0,AF21,0)</f>
        <v>0</v>
      </c>
      <c r="AC21" s="107">
        <f t="shared" si="23"/>
        <v>0</v>
      </c>
      <c r="AD21" s="223">
        <v>0</v>
      </c>
      <c r="AE21" s="223">
        <v>0</v>
      </c>
      <c r="AF21" s="223">
        <v>0</v>
      </c>
      <c r="AG21" s="223">
        <v>0</v>
      </c>
      <c r="AH21" s="223">
        <v>0</v>
      </c>
      <c r="AI21" s="223">
        <v>0</v>
      </c>
      <c r="AJ21" s="3"/>
      <c r="AK21" s="3"/>
      <c r="AL21" s="3"/>
      <c r="AM21" s="3"/>
    </row>
    <row r="22" spans="1:39" ht="18" customHeight="1" x14ac:dyDescent="0.15">
      <c r="A22" s="103"/>
      <c r="B22" s="81" t="s">
        <v>143</v>
      </c>
      <c r="C22" s="107">
        <f>SUMIF(D22:E22,"&gt;0")</f>
        <v>220016</v>
      </c>
      <c r="D22" s="107">
        <f t="shared" si="19"/>
        <v>169171</v>
      </c>
      <c r="E22" s="107">
        <f t="shared" si="19"/>
        <v>50845</v>
      </c>
      <c r="F22" s="107">
        <f>IF(I22&gt;0,I22,0)+IF(AB22&gt;0,AB22,0)</f>
        <v>168506</v>
      </c>
      <c r="G22" s="107">
        <f>IF(J22&gt;0,J22,0)+IF(AC22&gt;0,AC22,0)</f>
        <v>50844</v>
      </c>
      <c r="H22" s="107">
        <f>SUMIF(I22:J22,"&gt;0")</f>
        <v>219350</v>
      </c>
      <c r="I22" s="107">
        <f t="shared" si="20"/>
        <v>168506</v>
      </c>
      <c r="J22" s="107">
        <f t="shared" si="20"/>
        <v>50844</v>
      </c>
      <c r="K22" s="107">
        <f>SUMIF(L22:M22,"&gt;0")</f>
        <v>159105</v>
      </c>
      <c r="L22" s="107">
        <f t="shared" si="21"/>
        <v>143740</v>
      </c>
      <c r="M22" s="107">
        <f t="shared" si="21"/>
        <v>15365</v>
      </c>
      <c r="N22" s="223">
        <v>143048</v>
      </c>
      <c r="O22" s="223">
        <v>15313</v>
      </c>
      <c r="P22" s="223">
        <v>692</v>
      </c>
      <c r="Q22" s="223">
        <v>52</v>
      </c>
      <c r="R22" s="107">
        <f>SUMIF(S22:T22,"&gt;0")</f>
        <v>60245</v>
      </c>
      <c r="S22" s="107">
        <f t="shared" si="22"/>
        <v>24766</v>
      </c>
      <c r="T22" s="107">
        <f t="shared" si="22"/>
        <v>35479</v>
      </c>
      <c r="U22" s="223">
        <v>3967</v>
      </c>
      <c r="V22" s="223">
        <v>6824</v>
      </c>
      <c r="W22" s="223">
        <v>0</v>
      </c>
      <c r="X22" s="223">
        <v>0</v>
      </c>
      <c r="Y22" s="223">
        <v>20799</v>
      </c>
      <c r="Z22" s="223">
        <v>28655</v>
      </c>
      <c r="AA22" s="107">
        <f>SUMIF(AB22:AC22,"&gt;0")</f>
        <v>0</v>
      </c>
      <c r="AB22" s="107">
        <f t="shared" si="23"/>
        <v>0</v>
      </c>
      <c r="AC22" s="107">
        <f t="shared" si="23"/>
        <v>0</v>
      </c>
      <c r="AD22" s="223">
        <v>0</v>
      </c>
      <c r="AE22" s="223">
        <v>0</v>
      </c>
      <c r="AF22" s="223">
        <v>0</v>
      </c>
      <c r="AG22" s="223">
        <v>0</v>
      </c>
      <c r="AH22" s="223">
        <v>665</v>
      </c>
      <c r="AI22" s="223">
        <v>1</v>
      </c>
      <c r="AJ22" s="3"/>
      <c r="AK22" s="3"/>
      <c r="AL22" s="3"/>
      <c r="AM22" s="3"/>
    </row>
    <row r="23" spans="1:39" ht="18" customHeight="1" x14ac:dyDescent="0.15">
      <c r="A23" s="144" t="s">
        <v>101</v>
      </c>
      <c r="B23" s="144" t="s">
        <v>144</v>
      </c>
      <c r="C23" s="224">
        <f>SUMIF(D23:E23,"&gt;0")</f>
        <v>2379459</v>
      </c>
      <c r="D23" s="224">
        <f t="shared" si="19"/>
        <v>1384977</v>
      </c>
      <c r="E23" s="224">
        <f t="shared" si="19"/>
        <v>994482</v>
      </c>
      <c r="F23" s="224">
        <f>IF(I23&gt;0,I23,0)+IF(AB23&gt;0,AB23,0)</f>
        <v>1384427</v>
      </c>
      <c r="G23" s="224">
        <f>IF(J23&gt;0,J23,0)+IF(AC23&gt;0,AC23,0)</f>
        <v>994422</v>
      </c>
      <c r="H23" s="224">
        <f>SUMIF(I23:J23,"&gt;0")</f>
        <v>2378849</v>
      </c>
      <c r="I23" s="224">
        <f t="shared" si="20"/>
        <v>1384427</v>
      </c>
      <c r="J23" s="224">
        <f t="shared" si="20"/>
        <v>994422</v>
      </c>
      <c r="K23" s="224">
        <f>SUMIF(L23:M23,"&gt;0")</f>
        <v>1195990</v>
      </c>
      <c r="L23" s="224">
        <f t="shared" si="21"/>
        <v>1097466</v>
      </c>
      <c r="M23" s="224">
        <f t="shared" si="21"/>
        <v>98524</v>
      </c>
      <c r="N23" s="225">
        <v>1092749</v>
      </c>
      <c r="O23" s="225">
        <v>97159</v>
      </c>
      <c r="P23" s="225">
        <v>4717</v>
      </c>
      <c r="Q23" s="225">
        <v>1365</v>
      </c>
      <c r="R23" s="224">
        <f>SUMIF(S23:T23,"&gt;0")</f>
        <v>1182859</v>
      </c>
      <c r="S23" s="224">
        <f t="shared" si="22"/>
        <v>286961</v>
      </c>
      <c r="T23" s="224">
        <f t="shared" si="22"/>
        <v>895898</v>
      </c>
      <c r="U23" s="225">
        <v>3319</v>
      </c>
      <c r="V23" s="225">
        <v>1811</v>
      </c>
      <c r="W23" s="225">
        <v>101</v>
      </c>
      <c r="X23" s="225">
        <v>193</v>
      </c>
      <c r="Y23" s="225">
        <v>283541</v>
      </c>
      <c r="Z23" s="225">
        <v>893894</v>
      </c>
      <c r="AA23" s="224">
        <f>SUMIF(AB23:AC23,"&gt;0")</f>
        <v>0</v>
      </c>
      <c r="AB23" s="224">
        <f t="shared" si="23"/>
        <v>0</v>
      </c>
      <c r="AC23" s="224">
        <f t="shared" si="23"/>
        <v>0</v>
      </c>
      <c r="AD23" s="225">
        <v>0</v>
      </c>
      <c r="AE23" s="225">
        <v>0</v>
      </c>
      <c r="AF23" s="225">
        <v>0</v>
      </c>
      <c r="AG23" s="225">
        <v>0</v>
      </c>
      <c r="AH23" s="225">
        <v>550</v>
      </c>
      <c r="AI23" s="225">
        <v>60</v>
      </c>
      <c r="AJ23" s="3"/>
      <c r="AK23" s="3"/>
      <c r="AL23" s="3"/>
      <c r="AM23" s="3"/>
    </row>
    <row r="24" spans="1:39" ht="18" customHeight="1" x14ac:dyDescent="0.15">
      <c r="A24" s="226" t="s">
        <v>102</v>
      </c>
      <c r="B24" s="226" t="s">
        <v>145</v>
      </c>
      <c r="C24" s="227">
        <f>SUMIF(D24:E24,"&gt;0")</f>
        <v>1796501</v>
      </c>
      <c r="D24" s="227">
        <f t="shared" si="19"/>
        <v>1425747</v>
      </c>
      <c r="E24" s="227">
        <f t="shared" si="19"/>
        <v>370754</v>
      </c>
      <c r="F24" s="227">
        <f>IF(I24&gt;0,I24,0)+IF(AB24&gt;0,AB24,0)</f>
        <v>1425747</v>
      </c>
      <c r="G24" s="227">
        <f>IF(J24&gt;0,J24,0)+IF(AC24&gt;0,AC24,0)</f>
        <v>370754</v>
      </c>
      <c r="H24" s="227">
        <f>SUMIF(I24:J24,"&gt;0")</f>
        <v>1796501</v>
      </c>
      <c r="I24" s="227">
        <f t="shared" si="20"/>
        <v>1425747</v>
      </c>
      <c r="J24" s="227">
        <f t="shared" si="20"/>
        <v>370754</v>
      </c>
      <c r="K24" s="227">
        <f>SUMIF(L24:M24,"&gt;0")</f>
        <v>1322426</v>
      </c>
      <c r="L24" s="227">
        <f t="shared" si="21"/>
        <v>1261783</v>
      </c>
      <c r="M24" s="227">
        <f t="shared" si="21"/>
        <v>60643</v>
      </c>
      <c r="N24" s="228">
        <v>1259401</v>
      </c>
      <c r="O24" s="228">
        <v>60620</v>
      </c>
      <c r="P24" s="228">
        <v>2382</v>
      </c>
      <c r="Q24" s="228">
        <v>23</v>
      </c>
      <c r="R24" s="227">
        <f>SUMIF(S24:T24,"&gt;0")</f>
        <v>474075</v>
      </c>
      <c r="S24" s="227">
        <f t="shared" si="22"/>
        <v>163964</v>
      </c>
      <c r="T24" s="227">
        <f t="shared" si="22"/>
        <v>310111</v>
      </c>
      <c r="U24" s="228">
        <v>47445</v>
      </c>
      <c r="V24" s="228">
        <v>14104</v>
      </c>
      <c r="W24" s="228">
        <v>8590</v>
      </c>
      <c r="X24" s="228">
        <v>6310</v>
      </c>
      <c r="Y24" s="228">
        <v>107929</v>
      </c>
      <c r="Z24" s="228">
        <v>289697</v>
      </c>
      <c r="AA24" s="227">
        <f>SUMIF(AB24:AC24,"&gt;0")</f>
        <v>0</v>
      </c>
      <c r="AB24" s="227">
        <f t="shared" si="23"/>
        <v>0</v>
      </c>
      <c r="AC24" s="227">
        <f t="shared" si="23"/>
        <v>0</v>
      </c>
      <c r="AD24" s="228">
        <v>0</v>
      </c>
      <c r="AE24" s="228">
        <v>0</v>
      </c>
      <c r="AF24" s="228">
        <v>0</v>
      </c>
      <c r="AG24" s="228">
        <v>0</v>
      </c>
      <c r="AH24" s="228">
        <v>0</v>
      </c>
      <c r="AI24" s="228">
        <v>0</v>
      </c>
      <c r="AJ24" s="3"/>
      <c r="AK24" s="3"/>
      <c r="AL24" s="3"/>
      <c r="AM24" s="3"/>
    </row>
    <row r="25" spans="1:39" ht="18" customHeight="1" x14ac:dyDescent="0.15">
      <c r="A25" s="86" t="s">
        <v>48</v>
      </c>
      <c r="B25" s="229" t="s">
        <v>130</v>
      </c>
      <c r="C25" s="230">
        <f t="shared" ref="C25:AI25" si="24">SUMIF(C9,"&gt;0")</f>
        <v>2555866</v>
      </c>
      <c r="D25" s="230">
        <f t="shared" si="24"/>
        <v>334073</v>
      </c>
      <c r="E25" s="230">
        <f t="shared" si="24"/>
        <v>2221793</v>
      </c>
      <c r="F25" s="230">
        <f t="shared" si="24"/>
        <v>333443</v>
      </c>
      <c r="G25" s="230">
        <f t="shared" si="24"/>
        <v>2220173</v>
      </c>
      <c r="H25" s="230">
        <f t="shared" si="24"/>
        <v>2553616</v>
      </c>
      <c r="I25" s="230">
        <f t="shared" si="24"/>
        <v>333443</v>
      </c>
      <c r="J25" s="230">
        <f t="shared" si="24"/>
        <v>2220173</v>
      </c>
      <c r="K25" s="230">
        <f t="shared" si="24"/>
        <v>278559</v>
      </c>
      <c r="L25" s="230">
        <f t="shared" si="24"/>
        <v>214603</v>
      </c>
      <c r="M25" s="230">
        <f t="shared" si="24"/>
        <v>63956</v>
      </c>
      <c r="N25" s="230">
        <f t="shared" si="24"/>
        <v>214603</v>
      </c>
      <c r="O25" s="230">
        <f t="shared" si="24"/>
        <v>63956</v>
      </c>
      <c r="P25" s="230">
        <f t="shared" si="24"/>
        <v>0</v>
      </c>
      <c r="Q25" s="230">
        <f t="shared" si="24"/>
        <v>0</v>
      </c>
      <c r="R25" s="230">
        <f t="shared" si="24"/>
        <v>2275057</v>
      </c>
      <c r="S25" s="230">
        <f t="shared" si="24"/>
        <v>118840</v>
      </c>
      <c r="T25" s="230">
        <f t="shared" si="24"/>
        <v>2156217</v>
      </c>
      <c r="U25" s="230">
        <f t="shared" si="24"/>
        <v>1164</v>
      </c>
      <c r="V25" s="230">
        <f t="shared" si="24"/>
        <v>85</v>
      </c>
      <c r="W25" s="230">
        <f t="shared" si="24"/>
        <v>0</v>
      </c>
      <c r="X25" s="230">
        <f t="shared" si="24"/>
        <v>0</v>
      </c>
      <c r="Y25" s="230">
        <f t="shared" si="24"/>
        <v>117676</v>
      </c>
      <c r="Z25" s="230">
        <f t="shared" si="24"/>
        <v>2156132</v>
      </c>
      <c r="AA25" s="230">
        <f t="shared" si="24"/>
        <v>0</v>
      </c>
      <c r="AB25" s="230">
        <f t="shared" si="24"/>
        <v>0</v>
      </c>
      <c r="AC25" s="230">
        <f t="shared" si="24"/>
        <v>0</v>
      </c>
      <c r="AD25" s="230">
        <f t="shared" si="24"/>
        <v>0</v>
      </c>
      <c r="AE25" s="230">
        <f t="shared" si="24"/>
        <v>0</v>
      </c>
      <c r="AF25" s="230">
        <f t="shared" si="24"/>
        <v>0</v>
      </c>
      <c r="AG25" s="230">
        <f t="shared" si="24"/>
        <v>0</v>
      </c>
      <c r="AH25" s="230">
        <f t="shared" si="24"/>
        <v>630</v>
      </c>
      <c r="AI25" s="230">
        <f t="shared" si="24"/>
        <v>1620</v>
      </c>
      <c r="AJ25" s="3"/>
      <c r="AK25" s="3"/>
      <c r="AL25" s="3"/>
    </row>
    <row r="26" spans="1:39" ht="18" customHeight="1" x14ac:dyDescent="0.15">
      <c r="A26" s="69"/>
      <c r="B26" s="80" t="s">
        <v>131</v>
      </c>
      <c r="C26" s="107">
        <f t="shared" ref="C26:AI26" si="25">SUMIF(C10,"&gt;0")</f>
        <v>3949687</v>
      </c>
      <c r="D26" s="107">
        <f t="shared" si="25"/>
        <v>998836</v>
      </c>
      <c r="E26" s="107">
        <f t="shared" si="25"/>
        <v>2950851</v>
      </c>
      <c r="F26" s="107">
        <f t="shared" si="25"/>
        <v>998836</v>
      </c>
      <c r="G26" s="107">
        <f t="shared" si="25"/>
        <v>2950850</v>
      </c>
      <c r="H26" s="107">
        <f t="shared" si="25"/>
        <v>3949686</v>
      </c>
      <c r="I26" s="107">
        <f t="shared" si="25"/>
        <v>998836</v>
      </c>
      <c r="J26" s="107">
        <f t="shared" si="25"/>
        <v>2950850</v>
      </c>
      <c r="K26" s="107">
        <f t="shared" si="25"/>
        <v>906631</v>
      </c>
      <c r="L26" s="107">
        <f t="shared" si="25"/>
        <v>736998</v>
      </c>
      <c r="M26" s="107">
        <f t="shared" si="25"/>
        <v>169633</v>
      </c>
      <c r="N26" s="107">
        <f t="shared" si="25"/>
        <v>736998</v>
      </c>
      <c r="O26" s="107">
        <f t="shared" si="25"/>
        <v>169633</v>
      </c>
      <c r="P26" s="107">
        <f t="shared" si="25"/>
        <v>0</v>
      </c>
      <c r="Q26" s="107">
        <f t="shared" si="25"/>
        <v>0</v>
      </c>
      <c r="R26" s="107">
        <f t="shared" si="25"/>
        <v>3043055</v>
      </c>
      <c r="S26" s="107">
        <f t="shared" si="25"/>
        <v>261838</v>
      </c>
      <c r="T26" s="107">
        <f t="shared" si="25"/>
        <v>2781217</v>
      </c>
      <c r="U26" s="107">
        <f t="shared" si="25"/>
        <v>120880</v>
      </c>
      <c r="V26" s="107">
        <f t="shared" si="25"/>
        <v>111544</v>
      </c>
      <c r="W26" s="107">
        <f t="shared" si="25"/>
        <v>2250</v>
      </c>
      <c r="X26" s="107">
        <f t="shared" si="25"/>
        <v>2250</v>
      </c>
      <c r="Y26" s="107">
        <f t="shared" si="25"/>
        <v>138708</v>
      </c>
      <c r="Z26" s="107">
        <f t="shared" si="25"/>
        <v>2667423</v>
      </c>
      <c r="AA26" s="107">
        <f t="shared" si="25"/>
        <v>0</v>
      </c>
      <c r="AB26" s="107">
        <f t="shared" si="25"/>
        <v>0</v>
      </c>
      <c r="AC26" s="107">
        <f t="shared" si="25"/>
        <v>0</v>
      </c>
      <c r="AD26" s="107">
        <f t="shared" si="25"/>
        <v>0</v>
      </c>
      <c r="AE26" s="107">
        <f t="shared" si="25"/>
        <v>0</v>
      </c>
      <c r="AF26" s="107">
        <f t="shared" si="25"/>
        <v>0</v>
      </c>
      <c r="AG26" s="107">
        <f t="shared" si="25"/>
        <v>0</v>
      </c>
      <c r="AH26" s="107">
        <f t="shared" si="25"/>
        <v>0</v>
      </c>
      <c r="AI26" s="107">
        <f t="shared" si="25"/>
        <v>1</v>
      </c>
      <c r="AJ26" s="3"/>
      <c r="AK26" s="3"/>
      <c r="AL26" s="3"/>
    </row>
    <row r="27" spans="1:39" ht="18" customHeight="1" x14ac:dyDescent="0.15">
      <c r="A27" s="69"/>
      <c r="B27" s="80" t="s">
        <v>132</v>
      </c>
      <c r="C27" s="107">
        <f t="shared" ref="C27:AI27" si="26">SUMIF(C11,"&gt;0")</f>
        <v>4441391</v>
      </c>
      <c r="D27" s="107">
        <f t="shared" si="26"/>
        <v>3132047</v>
      </c>
      <c r="E27" s="107">
        <f t="shared" si="26"/>
        <v>1309344</v>
      </c>
      <c r="F27" s="107">
        <f t="shared" si="26"/>
        <v>3132047</v>
      </c>
      <c r="G27" s="107">
        <f t="shared" si="26"/>
        <v>1309344</v>
      </c>
      <c r="H27" s="107">
        <f t="shared" si="26"/>
        <v>4441391</v>
      </c>
      <c r="I27" s="107">
        <f t="shared" si="26"/>
        <v>3132047</v>
      </c>
      <c r="J27" s="107">
        <f t="shared" si="26"/>
        <v>1309344</v>
      </c>
      <c r="K27" s="107">
        <f t="shared" si="26"/>
        <v>2896121</v>
      </c>
      <c r="L27" s="107">
        <f t="shared" si="26"/>
        <v>2664375</v>
      </c>
      <c r="M27" s="107">
        <f t="shared" si="26"/>
        <v>231746</v>
      </c>
      <c r="N27" s="107">
        <f t="shared" si="26"/>
        <v>2633708</v>
      </c>
      <c r="O27" s="107">
        <f t="shared" si="26"/>
        <v>230915</v>
      </c>
      <c r="P27" s="107">
        <f t="shared" si="26"/>
        <v>30667</v>
      </c>
      <c r="Q27" s="107">
        <f t="shared" si="26"/>
        <v>831</v>
      </c>
      <c r="R27" s="107">
        <f t="shared" si="26"/>
        <v>1545270</v>
      </c>
      <c r="S27" s="107">
        <f t="shared" si="26"/>
        <v>467672</v>
      </c>
      <c r="T27" s="107">
        <f t="shared" si="26"/>
        <v>1077598</v>
      </c>
      <c r="U27" s="107">
        <f t="shared" si="26"/>
        <v>45386</v>
      </c>
      <c r="V27" s="107">
        <f t="shared" si="26"/>
        <v>56198</v>
      </c>
      <c r="W27" s="107">
        <f t="shared" si="26"/>
        <v>4036</v>
      </c>
      <c r="X27" s="107">
        <f t="shared" si="26"/>
        <v>6263</v>
      </c>
      <c r="Y27" s="107">
        <f t="shared" si="26"/>
        <v>418250</v>
      </c>
      <c r="Z27" s="107">
        <f t="shared" si="26"/>
        <v>1015137</v>
      </c>
      <c r="AA27" s="107">
        <f t="shared" si="26"/>
        <v>0</v>
      </c>
      <c r="AB27" s="107">
        <f t="shared" si="26"/>
        <v>0</v>
      </c>
      <c r="AC27" s="107">
        <f t="shared" si="26"/>
        <v>0</v>
      </c>
      <c r="AD27" s="107">
        <f t="shared" si="26"/>
        <v>0</v>
      </c>
      <c r="AE27" s="107">
        <f t="shared" si="26"/>
        <v>0</v>
      </c>
      <c r="AF27" s="107">
        <f t="shared" si="26"/>
        <v>0</v>
      </c>
      <c r="AG27" s="107">
        <f t="shared" si="26"/>
        <v>0</v>
      </c>
      <c r="AH27" s="107">
        <f t="shared" si="26"/>
        <v>0</v>
      </c>
      <c r="AI27" s="107">
        <f t="shared" si="26"/>
        <v>0</v>
      </c>
      <c r="AJ27" s="3"/>
      <c r="AK27" s="3"/>
      <c r="AL27" s="3"/>
    </row>
    <row r="28" spans="1:39" ht="18" customHeight="1" x14ac:dyDescent="0.15">
      <c r="A28" s="69"/>
      <c r="B28" s="80" t="s">
        <v>133</v>
      </c>
      <c r="C28" s="107">
        <f t="shared" ref="C28:AI28" si="27">SUMIF(C12,"&gt;0")</f>
        <v>2483496</v>
      </c>
      <c r="D28" s="107">
        <f t="shared" si="27"/>
        <v>1337857</v>
      </c>
      <c r="E28" s="107">
        <f t="shared" si="27"/>
        <v>1145639</v>
      </c>
      <c r="F28" s="107">
        <f t="shared" si="27"/>
        <v>1337857</v>
      </c>
      <c r="G28" s="107">
        <f t="shared" si="27"/>
        <v>1145639</v>
      </c>
      <c r="H28" s="107">
        <f t="shared" si="27"/>
        <v>2483346</v>
      </c>
      <c r="I28" s="107">
        <f t="shared" si="27"/>
        <v>1337707</v>
      </c>
      <c r="J28" s="107">
        <f t="shared" si="27"/>
        <v>1145639</v>
      </c>
      <c r="K28" s="107">
        <f t="shared" si="27"/>
        <v>1008521</v>
      </c>
      <c r="L28" s="107">
        <f t="shared" si="27"/>
        <v>888057</v>
      </c>
      <c r="M28" s="107">
        <f t="shared" si="27"/>
        <v>120464</v>
      </c>
      <c r="N28" s="107">
        <f t="shared" si="27"/>
        <v>879418</v>
      </c>
      <c r="O28" s="107">
        <f t="shared" si="27"/>
        <v>119476</v>
      </c>
      <c r="P28" s="107">
        <f t="shared" si="27"/>
        <v>8639</v>
      </c>
      <c r="Q28" s="107">
        <f t="shared" si="27"/>
        <v>988</v>
      </c>
      <c r="R28" s="107">
        <f t="shared" si="27"/>
        <v>1474825</v>
      </c>
      <c r="S28" s="107">
        <f t="shared" si="27"/>
        <v>449650</v>
      </c>
      <c r="T28" s="107">
        <f t="shared" si="27"/>
        <v>1025175</v>
      </c>
      <c r="U28" s="107">
        <f t="shared" si="27"/>
        <v>67184</v>
      </c>
      <c r="V28" s="107">
        <f t="shared" si="27"/>
        <v>16670</v>
      </c>
      <c r="W28" s="107">
        <f t="shared" si="27"/>
        <v>272</v>
      </c>
      <c r="X28" s="107">
        <f t="shared" si="27"/>
        <v>484</v>
      </c>
      <c r="Y28" s="107">
        <f t="shared" si="27"/>
        <v>382194</v>
      </c>
      <c r="Z28" s="107">
        <f t="shared" si="27"/>
        <v>1008021</v>
      </c>
      <c r="AA28" s="107">
        <f t="shared" si="27"/>
        <v>150</v>
      </c>
      <c r="AB28" s="107">
        <f t="shared" si="27"/>
        <v>150</v>
      </c>
      <c r="AC28" s="107">
        <f t="shared" si="27"/>
        <v>0</v>
      </c>
      <c r="AD28" s="107">
        <f t="shared" si="27"/>
        <v>150</v>
      </c>
      <c r="AE28" s="107">
        <f t="shared" si="27"/>
        <v>0</v>
      </c>
      <c r="AF28" s="107">
        <f t="shared" si="27"/>
        <v>0</v>
      </c>
      <c r="AG28" s="107">
        <f t="shared" si="27"/>
        <v>0</v>
      </c>
      <c r="AH28" s="107">
        <f t="shared" si="27"/>
        <v>0</v>
      </c>
      <c r="AI28" s="107">
        <f t="shared" si="27"/>
        <v>0</v>
      </c>
      <c r="AJ28" s="3"/>
      <c r="AK28" s="3"/>
      <c r="AL28" s="3"/>
    </row>
    <row r="29" spans="1:39" ht="18" customHeight="1" x14ac:dyDescent="0.15">
      <c r="A29" s="69"/>
      <c r="B29" s="80" t="s">
        <v>142</v>
      </c>
      <c r="C29" s="107">
        <f t="shared" ref="C29:AI29" si="28">SUMIF(C21,"&gt;0")</f>
        <v>761553</v>
      </c>
      <c r="D29" s="107">
        <f t="shared" si="28"/>
        <v>531053</v>
      </c>
      <c r="E29" s="107">
        <f t="shared" si="28"/>
        <v>230500</v>
      </c>
      <c r="F29" s="107">
        <f t="shared" si="28"/>
        <v>531053</v>
      </c>
      <c r="G29" s="107">
        <f t="shared" si="28"/>
        <v>230500</v>
      </c>
      <c r="H29" s="107">
        <f t="shared" si="28"/>
        <v>761553</v>
      </c>
      <c r="I29" s="107">
        <f t="shared" si="28"/>
        <v>531053</v>
      </c>
      <c r="J29" s="107">
        <f t="shared" si="28"/>
        <v>230500</v>
      </c>
      <c r="K29" s="107">
        <f t="shared" si="28"/>
        <v>515823</v>
      </c>
      <c r="L29" s="107">
        <f t="shared" si="28"/>
        <v>477156</v>
      </c>
      <c r="M29" s="107">
        <f t="shared" si="28"/>
        <v>38667</v>
      </c>
      <c r="N29" s="107">
        <f t="shared" si="28"/>
        <v>470879</v>
      </c>
      <c r="O29" s="107">
        <f t="shared" si="28"/>
        <v>38667</v>
      </c>
      <c r="P29" s="107">
        <f t="shared" si="28"/>
        <v>6277</v>
      </c>
      <c r="Q29" s="107">
        <f t="shared" si="28"/>
        <v>0</v>
      </c>
      <c r="R29" s="107">
        <f t="shared" si="28"/>
        <v>245730</v>
      </c>
      <c r="S29" s="107">
        <f t="shared" si="28"/>
        <v>53897</v>
      </c>
      <c r="T29" s="107">
        <f t="shared" si="28"/>
        <v>191833</v>
      </c>
      <c r="U29" s="107">
        <f t="shared" si="28"/>
        <v>7667</v>
      </c>
      <c r="V29" s="107">
        <f t="shared" si="28"/>
        <v>8492</v>
      </c>
      <c r="W29" s="107">
        <f t="shared" si="28"/>
        <v>0</v>
      </c>
      <c r="X29" s="107">
        <f t="shared" si="28"/>
        <v>0</v>
      </c>
      <c r="Y29" s="107">
        <f t="shared" si="28"/>
        <v>46230</v>
      </c>
      <c r="Z29" s="107">
        <f t="shared" si="28"/>
        <v>183341</v>
      </c>
      <c r="AA29" s="107">
        <f t="shared" si="28"/>
        <v>0</v>
      </c>
      <c r="AB29" s="107">
        <f t="shared" si="28"/>
        <v>0</v>
      </c>
      <c r="AC29" s="107">
        <f t="shared" si="28"/>
        <v>0</v>
      </c>
      <c r="AD29" s="107">
        <f t="shared" si="28"/>
        <v>0</v>
      </c>
      <c r="AE29" s="107">
        <f t="shared" si="28"/>
        <v>0</v>
      </c>
      <c r="AF29" s="107">
        <f t="shared" si="28"/>
        <v>0</v>
      </c>
      <c r="AG29" s="107">
        <f t="shared" si="28"/>
        <v>0</v>
      </c>
      <c r="AH29" s="107">
        <f t="shared" si="28"/>
        <v>0</v>
      </c>
      <c r="AI29" s="107">
        <f t="shared" si="28"/>
        <v>0</v>
      </c>
      <c r="AJ29" s="3"/>
      <c r="AK29" s="3"/>
      <c r="AL29" s="3"/>
    </row>
    <row r="30" spans="1:39" ht="18" customHeight="1" x14ac:dyDescent="0.15">
      <c r="A30" s="69"/>
      <c r="B30" s="80" t="s">
        <v>143</v>
      </c>
      <c r="C30" s="107">
        <f t="shared" ref="C30:AI30" si="29">SUMIF(C22,"&gt;0")</f>
        <v>220016</v>
      </c>
      <c r="D30" s="107">
        <f t="shared" si="29"/>
        <v>169171</v>
      </c>
      <c r="E30" s="107">
        <f t="shared" si="29"/>
        <v>50845</v>
      </c>
      <c r="F30" s="107">
        <f t="shared" si="29"/>
        <v>168506</v>
      </c>
      <c r="G30" s="107">
        <f t="shared" si="29"/>
        <v>50844</v>
      </c>
      <c r="H30" s="107">
        <f t="shared" si="29"/>
        <v>219350</v>
      </c>
      <c r="I30" s="107">
        <f t="shared" si="29"/>
        <v>168506</v>
      </c>
      <c r="J30" s="107">
        <f t="shared" si="29"/>
        <v>50844</v>
      </c>
      <c r="K30" s="107">
        <f t="shared" si="29"/>
        <v>159105</v>
      </c>
      <c r="L30" s="107">
        <f t="shared" si="29"/>
        <v>143740</v>
      </c>
      <c r="M30" s="107">
        <f t="shared" si="29"/>
        <v>15365</v>
      </c>
      <c r="N30" s="107">
        <f t="shared" si="29"/>
        <v>143048</v>
      </c>
      <c r="O30" s="107">
        <f t="shared" si="29"/>
        <v>15313</v>
      </c>
      <c r="P30" s="107">
        <f t="shared" si="29"/>
        <v>692</v>
      </c>
      <c r="Q30" s="107">
        <f t="shared" si="29"/>
        <v>52</v>
      </c>
      <c r="R30" s="107">
        <f t="shared" si="29"/>
        <v>60245</v>
      </c>
      <c r="S30" s="107">
        <f t="shared" si="29"/>
        <v>24766</v>
      </c>
      <c r="T30" s="107">
        <f t="shared" si="29"/>
        <v>35479</v>
      </c>
      <c r="U30" s="107">
        <f t="shared" si="29"/>
        <v>3967</v>
      </c>
      <c r="V30" s="107">
        <f t="shared" si="29"/>
        <v>6824</v>
      </c>
      <c r="W30" s="107">
        <f t="shared" si="29"/>
        <v>0</v>
      </c>
      <c r="X30" s="107">
        <f t="shared" si="29"/>
        <v>0</v>
      </c>
      <c r="Y30" s="107">
        <f t="shared" si="29"/>
        <v>20799</v>
      </c>
      <c r="Z30" s="107">
        <f t="shared" si="29"/>
        <v>28655</v>
      </c>
      <c r="AA30" s="107">
        <f t="shared" si="29"/>
        <v>0</v>
      </c>
      <c r="AB30" s="107">
        <f t="shared" si="29"/>
        <v>0</v>
      </c>
      <c r="AC30" s="107">
        <f t="shared" si="29"/>
        <v>0</v>
      </c>
      <c r="AD30" s="107">
        <f t="shared" si="29"/>
        <v>0</v>
      </c>
      <c r="AE30" s="107">
        <f t="shared" si="29"/>
        <v>0</v>
      </c>
      <c r="AF30" s="107">
        <f t="shared" si="29"/>
        <v>0</v>
      </c>
      <c r="AG30" s="107">
        <f t="shared" si="29"/>
        <v>0</v>
      </c>
      <c r="AH30" s="107">
        <f t="shared" si="29"/>
        <v>665</v>
      </c>
      <c r="AI30" s="107">
        <f t="shared" si="29"/>
        <v>1</v>
      </c>
      <c r="AJ30" s="3"/>
      <c r="AK30" s="3"/>
      <c r="AL30" s="3"/>
    </row>
    <row r="31" spans="1:39" ht="18" customHeight="1" x14ac:dyDescent="0.15">
      <c r="A31" s="69"/>
      <c r="B31" s="80" t="s">
        <v>134</v>
      </c>
      <c r="C31" s="107">
        <f t="shared" ref="C31:AI31" si="30">SUMIF(C13,"&gt;0")</f>
        <v>4874104</v>
      </c>
      <c r="D31" s="107">
        <f t="shared" si="30"/>
        <v>3311420</v>
      </c>
      <c r="E31" s="107">
        <f t="shared" si="30"/>
        <v>1562684</v>
      </c>
      <c r="F31" s="107">
        <f t="shared" si="30"/>
        <v>3310423</v>
      </c>
      <c r="G31" s="107">
        <f t="shared" si="30"/>
        <v>1562206</v>
      </c>
      <c r="H31" s="107">
        <f t="shared" si="30"/>
        <v>4872629</v>
      </c>
      <c r="I31" s="107">
        <f t="shared" si="30"/>
        <v>3310423</v>
      </c>
      <c r="J31" s="107">
        <f t="shared" si="30"/>
        <v>1562206</v>
      </c>
      <c r="K31" s="107">
        <f t="shared" si="30"/>
        <v>3225075</v>
      </c>
      <c r="L31" s="107">
        <f t="shared" si="30"/>
        <v>2872631</v>
      </c>
      <c r="M31" s="107">
        <f t="shared" si="30"/>
        <v>352444</v>
      </c>
      <c r="N31" s="107">
        <f t="shared" si="30"/>
        <v>2855053</v>
      </c>
      <c r="O31" s="107">
        <f t="shared" si="30"/>
        <v>352304</v>
      </c>
      <c r="P31" s="107">
        <f t="shared" si="30"/>
        <v>17578</v>
      </c>
      <c r="Q31" s="107">
        <f t="shared" si="30"/>
        <v>140</v>
      </c>
      <c r="R31" s="107">
        <f t="shared" si="30"/>
        <v>1647554</v>
      </c>
      <c r="S31" s="107">
        <f t="shared" si="30"/>
        <v>437792</v>
      </c>
      <c r="T31" s="107">
        <f t="shared" si="30"/>
        <v>1209762</v>
      </c>
      <c r="U31" s="107">
        <f t="shared" si="30"/>
        <v>21205</v>
      </c>
      <c r="V31" s="107">
        <f t="shared" si="30"/>
        <v>45136</v>
      </c>
      <c r="W31" s="107">
        <f t="shared" si="30"/>
        <v>2906</v>
      </c>
      <c r="X31" s="107">
        <f t="shared" si="30"/>
        <v>4404</v>
      </c>
      <c r="Y31" s="107">
        <f t="shared" si="30"/>
        <v>413681</v>
      </c>
      <c r="Z31" s="107">
        <f t="shared" si="30"/>
        <v>1160222</v>
      </c>
      <c r="AA31" s="107">
        <f t="shared" si="30"/>
        <v>0</v>
      </c>
      <c r="AB31" s="107">
        <f t="shared" si="30"/>
        <v>0</v>
      </c>
      <c r="AC31" s="107">
        <f t="shared" si="30"/>
        <v>0</v>
      </c>
      <c r="AD31" s="107">
        <f t="shared" si="30"/>
        <v>0</v>
      </c>
      <c r="AE31" s="107">
        <f t="shared" si="30"/>
        <v>0</v>
      </c>
      <c r="AF31" s="107">
        <f t="shared" si="30"/>
        <v>0</v>
      </c>
      <c r="AG31" s="107">
        <f t="shared" si="30"/>
        <v>0</v>
      </c>
      <c r="AH31" s="107">
        <f t="shared" si="30"/>
        <v>997</v>
      </c>
      <c r="AI31" s="107">
        <f t="shared" si="30"/>
        <v>478</v>
      </c>
      <c r="AJ31" s="3"/>
      <c r="AK31" s="3"/>
      <c r="AL31" s="3"/>
    </row>
    <row r="32" spans="1:39" ht="18" customHeight="1" x14ac:dyDescent="0.15">
      <c r="A32" s="69"/>
      <c r="B32" s="80" t="s">
        <v>144</v>
      </c>
      <c r="C32" s="107">
        <f t="shared" ref="C32:AI32" si="31">SUMIF(C23,"&gt;0")</f>
        <v>2379459</v>
      </c>
      <c r="D32" s="107">
        <f t="shared" si="31"/>
        <v>1384977</v>
      </c>
      <c r="E32" s="107">
        <f t="shared" si="31"/>
        <v>994482</v>
      </c>
      <c r="F32" s="107">
        <f t="shared" si="31"/>
        <v>1384427</v>
      </c>
      <c r="G32" s="107">
        <f t="shared" si="31"/>
        <v>994422</v>
      </c>
      <c r="H32" s="107">
        <f t="shared" si="31"/>
        <v>2378849</v>
      </c>
      <c r="I32" s="107">
        <f t="shared" si="31"/>
        <v>1384427</v>
      </c>
      <c r="J32" s="107">
        <f t="shared" si="31"/>
        <v>994422</v>
      </c>
      <c r="K32" s="107">
        <f t="shared" si="31"/>
        <v>1195990</v>
      </c>
      <c r="L32" s="107">
        <f t="shared" si="31"/>
        <v>1097466</v>
      </c>
      <c r="M32" s="107">
        <f t="shared" si="31"/>
        <v>98524</v>
      </c>
      <c r="N32" s="107">
        <f t="shared" si="31"/>
        <v>1092749</v>
      </c>
      <c r="O32" s="107">
        <f t="shared" si="31"/>
        <v>97159</v>
      </c>
      <c r="P32" s="107">
        <f t="shared" si="31"/>
        <v>4717</v>
      </c>
      <c r="Q32" s="107">
        <f t="shared" si="31"/>
        <v>1365</v>
      </c>
      <c r="R32" s="107">
        <f t="shared" si="31"/>
        <v>1182859</v>
      </c>
      <c r="S32" s="107">
        <f t="shared" si="31"/>
        <v>286961</v>
      </c>
      <c r="T32" s="107">
        <f t="shared" si="31"/>
        <v>895898</v>
      </c>
      <c r="U32" s="107">
        <f t="shared" si="31"/>
        <v>3319</v>
      </c>
      <c r="V32" s="107">
        <f t="shared" si="31"/>
        <v>1811</v>
      </c>
      <c r="W32" s="107">
        <f t="shared" si="31"/>
        <v>101</v>
      </c>
      <c r="X32" s="107">
        <f t="shared" si="31"/>
        <v>193</v>
      </c>
      <c r="Y32" s="107">
        <f t="shared" si="31"/>
        <v>283541</v>
      </c>
      <c r="Z32" s="107">
        <f t="shared" si="31"/>
        <v>893894</v>
      </c>
      <c r="AA32" s="107">
        <f t="shared" si="31"/>
        <v>0</v>
      </c>
      <c r="AB32" s="107">
        <f t="shared" si="31"/>
        <v>0</v>
      </c>
      <c r="AC32" s="107">
        <f t="shared" si="31"/>
        <v>0</v>
      </c>
      <c r="AD32" s="107">
        <f t="shared" si="31"/>
        <v>0</v>
      </c>
      <c r="AE32" s="107">
        <f t="shared" si="31"/>
        <v>0</v>
      </c>
      <c r="AF32" s="107">
        <f t="shared" si="31"/>
        <v>0</v>
      </c>
      <c r="AG32" s="107">
        <f t="shared" si="31"/>
        <v>0</v>
      </c>
      <c r="AH32" s="107">
        <f t="shared" si="31"/>
        <v>550</v>
      </c>
      <c r="AI32" s="107">
        <f t="shared" si="31"/>
        <v>60</v>
      </c>
      <c r="AJ32" s="3"/>
      <c r="AK32" s="3"/>
      <c r="AL32" s="3"/>
    </row>
    <row r="33" spans="1:38" ht="18" customHeight="1" x14ac:dyDescent="0.15">
      <c r="A33" s="69"/>
      <c r="B33" s="80" t="s">
        <v>135</v>
      </c>
      <c r="C33" s="107">
        <f t="shared" ref="C33:AI33" si="32">SUMIF(C14,"&gt;0")</f>
        <v>4056218</v>
      </c>
      <c r="D33" s="107">
        <f t="shared" si="32"/>
        <v>3308460</v>
      </c>
      <c r="E33" s="107">
        <f t="shared" si="32"/>
        <v>747758</v>
      </c>
      <c r="F33" s="107">
        <f t="shared" si="32"/>
        <v>3308460</v>
      </c>
      <c r="G33" s="107">
        <f t="shared" si="32"/>
        <v>747758</v>
      </c>
      <c r="H33" s="107">
        <f t="shared" si="32"/>
        <v>4056218</v>
      </c>
      <c r="I33" s="107">
        <f t="shared" si="32"/>
        <v>3308460</v>
      </c>
      <c r="J33" s="107">
        <f t="shared" si="32"/>
        <v>747758</v>
      </c>
      <c r="K33" s="107">
        <f t="shared" si="32"/>
        <v>3039133</v>
      </c>
      <c r="L33" s="107">
        <f t="shared" si="32"/>
        <v>2966296</v>
      </c>
      <c r="M33" s="107">
        <f t="shared" si="32"/>
        <v>72837</v>
      </c>
      <c r="N33" s="107">
        <f t="shared" si="32"/>
        <v>2954386</v>
      </c>
      <c r="O33" s="107">
        <f t="shared" si="32"/>
        <v>72821</v>
      </c>
      <c r="P33" s="107">
        <f t="shared" si="32"/>
        <v>11910</v>
      </c>
      <c r="Q33" s="107">
        <f t="shared" si="32"/>
        <v>16</v>
      </c>
      <c r="R33" s="107">
        <f t="shared" si="32"/>
        <v>1017085</v>
      </c>
      <c r="S33" s="107">
        <f t="shared" si="32"/>
        <v>342164</v>
      </c>
      <c r="T33" s="107">
        <f t="shared" si="32"/>
        <v>674921</v>
      </c>
      <c r="U33" s="107">
        <f t="shared" si="32"/>
        <v>2629</v>
      </c>
      <c r="V33" s="107">
        <f t="shared" si="32"/>
        <v>3493</v>
      </c>
      <c r="W33" s="107">
        <f t="shared" si="32"/>
        <v>0</v>
      </c>
      <c r="X33" s="107">
        <f t="shared" si="32"/>
        <v>0</v>
      </c>
      <c r="Y33" s="107">
        <f t="shared" si="32"/>
        <v>339535</v>
      </c>
      <c r="Z33" s="107">
        <f t="shared" si="32"/>
        <v>671428</v>
      </c>
      <c r="AA33" s="107">
        <f t="shared" si="32"/>
        <v>0</v>
      </c>
      <c r="AB33" s="107">
        <f t="shared" si="32"/>
        <v>0</v>
      </c>
      <c r="AC33" s="107">
        <f t="shared" si="32"/>
        <v>0</v>
      </c>
      <c r="AD33" s="107">
        <f t="shared" si="32"/>
        <v>0</v>
      </c>
      <c r="AE33" s="107">
        <f t="shared" si="32"/>
        <v>0</v>
      </c>
      <c r="AF33" s="107">
        <f t="shared" si="32"/>
        <v>0</v>
      </c>
      <c r="AG33" s="107">
        <f t="shared" si="32"/>
        <v>0</v>
      </c>
      <c r="AH33" s="107">
        <f t="shared" si="32"/>
        <v>0</v>
      </c>
      <c r="AI33" s="107">
        <f t="shared" si="32"/>
        <v>0</v>
      </c>
      <c r="AJ33" s="3"/>
      <c r="AK33" s="3"/>
      <c r="AL33" s="3"/>
    </row>
    <row r="34" spans="1:38" ht="18" customHeight="1" x14ac:dyDescent="0.15">
      <c r="A34" s="69"/>
      <c r="B34" s="80" t="s">
        <v>136</v>
      </c>
      <c r="C34" s="107">
        <f t="shared" ref="C34:AI34" si="33">SUMIF(C15,"&gt;0")</f>
        <v>5829694</v>
      </c>
      <c r="D34" s="107">
        <f t="shared" si="33"/>
        <v>3552090</v>
      </c>
      <c r="E34" s="107">
        <f t="shared" si="33"/>
        <v>2277604</v>
      </c>
      <c r="F34" s="107">
        <f t="shared" si="33"/>
        <v>3551809</v>
      </c>
      <c r="G34" s="107">
        <f t="shared" si="33"/>
        <v>2275412</v>
      </c>
      <c r="H34" s="107">
        <f t="shared" si="33"/>
        <v>5827221</v>
      </c>
      <c r="I34" s="107">
        <f t="shared" si="33"/>
        <v>3551809</v>
      </c>
      <c r="J34" s="107">
        <f t="shared" si="33"/>
        <v>2275412</v>
      </c>
      <c r="K34" s="107">
        <f t="shared" si="33"/>
        <v>3587699</v>
      </c>
      <c r="L34" s="107">
        <f t="shared" si="33"/>
        <v>3141689</v>
      </c>
      <c r="M34" s="107">
        <f t="shared" si="33"/>
        <v>446010</v>
      </c>
      <c r="N34" s="107">
        <f t="shared" si="33"/>
        <v>3109939</v>
      </c>
      <c r="O34" s="107">
        <f t="shared" si="33"/>
        <v>444349</v>
      </c>
      <c r="P34" s="107">
        <f t="shared" si="33"/>
        <v>31750</v>
      </c>
      <c r="Q34" s="107">
        <f t="shared" si="33"/>
        <v>1661</v>
      </c>
      <c r="R34" s="107">
        <f t="shared" si="33"/>
        <v>2239522</v>
      </c>
      <c r="S34" s="107">
        <f t="shared" si="33"/>
        <v>410120</v>
      </c>
      <c r="T34" s="107">
        <f t="shared" si="33"/>
        <v>1829402</v>
      </c>
      <c r="U34" s="107">
        <f t="shared" si="33"/>
        <v>158796</v>
      </c>
      <c r="V34" s="107">
        <f t="shared" si="33"/>
        <v>64917</v>
      </c>
      <c r="W34" s="107">
        <f t="shared" si="33"/>
        <v>175</v>
      </c>
      <c r="X34" s="107">
        <f t="shared" si="33"/>
        <v>262</v>
      </c>
      <c r="Y34" s="107">
        <f t="shared" si="33"/>
        <v>251149</v>
      </c>
      <c r="Z34" s="107">
        <f t="shared" si="33"/>
        <v>1764223</v>
      </c>
      <c r="AA34" s="107">
        <f t="shared" si="33"/>
        <v>0</v>
      </c>
      <c r="AB34" s="107">
        <f t="shared" si="33"/>
        <v>0</v>
      </c>
      <c r="AC34" s="107">
        <f t="shared" si="33"/>
        <v>0</v>
      </c>
      <c r="AD34" s="107">
        <f t="shared" si="33"/>
        <v>0</v>
      </c>
      <c r="AE34" s="107">
        <f t="shared" si="33"/>
        <v>0</v>
      </c>
      <c r="AF34" s="107">
        <f t="shared" si="33"/>
        <v>0</v>
      </c>
      <c r="AG34" s="107">
        <f t="shared" si="33"/>
        <v>0</v>
      </c>
      <c r="AH34" s="107">
        <f t="shared" si="33"/>
        <v>281</v>
      </c>
      <c r="AI34" s="107">
        <f t="shared" si="33"/>
        <v>2192</v>
      </c>
      <c r="AJ34" s="3"/>
      <c r="AK34" s="3"/>
      <c r="AL34" s="3"/>
    </row>
    <row r="35" spans="1:38" ht="18" customHeight="1" x14ac:dyDescent="0.15">
      <c r="A35" s="69"/>
      <c r="B35" s="80" t="s">
        <v>137</v>
      </c>
      <c r="C35" s="107">
        <f t="shared" ref="C35:AI35" si="34">SUMIF(C16,"&gt;0")</f>
        <v>6511878</v>
      </c>
      <c r="D35" s="107">
        <f t="shared" si="34"/>
        <v>4740612</v>
      </c>
      <c r="E35" s="107">
        <f t="shared" si="34"/>
        <v>1771266</v>
      </c>
      <c r="F35" s="107">
        <f t="shared" si="34"/>
        <v>4740612</v>
      </c>
      <c r="G35" s="107">
        <f t="shared" si="34"/>
        <v>1771266</v>
      </c>
      <c r="H35" s="107">
        <f t="shared" si="34"/>
        <v>6511878</v>
      </c>
      <c r="I35" s="107">
        <f t="shared" si="34"/>
        <v>4740612</v>
      </c>
      <c r="J35" s="107">
        <f t="shared" si="34"/>
        <v>1771266</v>
      </c>
      <c r="K35" s="107">
        <f t="shared" si="34"/>
        <v>4832827</v>
      </c>
      <c r="L35" s="107">
        <f t="shared" si="34"/>
        <v>4434537</v>
      </c>
      <c r="M35" s="107">
        <f t="shared" si="34"/>
        <v>398290</v>
      </c>
      <c r="N35" s="107">
        <f t="shared" si="34"/>
        <v>4427543</v>
      </c>
      <c r="O35" s="107">
        <f t="shared" si="34"/>
        <v>398061</v>
      </c>
      <c r="P35" s="107">
        <f t="shared" si="34"/>
        <v>6994</v>
      </c>
      <c r="Q35" s="107">
        <f t="shared" si="34"/>
        <v>229</v>
      </c>
      <c r="R35" s="107">
        <f t="shared" si="34"/>
        <v>1679051</v>
      </c>
      <c r="S35" s="107">
        <f t="shared" si="34"/>
        <v>306075</v>
      </c>
      <c r="T35" s="107">
        <f t="shared" si="34"/>
        <v>1372976</v>
      </c>
      <c r="U35" s="107">
        <f t="shared" si="34"/>
        <v>83297</v>
      </c>
      <c r="V35" s="107">
        <f t="shared" si="34"/>
        <v>63577</v>
      </c>
      <c r="W35" s="107">
        <f t="shared" si="34"/>
        <v>537</v>
      </c>
      <c r="X35" s="107">
        <f t="shared" si="34"/>
        <v>771</v>
      </c>
      <c r="Y35" s="107">
        <f t="shared" si="34"/>
        <v>222241</v>
      </c>
      <c r="Z35" s="107">
        <f t="shared" si="34"/>
        <v>1308628</v>
      </c>
      <c r="AA35" s="107">
        <f t="shared" si="34"/>
        <v>0</v>
      </c>
      <c r="AB35" s="107">
        <f t="shared" si="34"/>
        <v>0</v>
      </c>
      <c r="AC35" s="107">
        <f t="shared" si="34"/>
        <v>0</v>
      </c>
      <c r="AD35" s="107">
        <f t="shared" si="34"/>
        <v>0</v>
      </c>
      <c r="AE35" s="107">
        <f t="shared" si="34"/>
        <v>0</v>
      </c>
      <c r="AF35" s="107">
        <f t="shared" si="34"/>
        <v>0</v>
      </c>
      <c r="AG35" s="107">
        <f t="shared" si="34"/>
        <v>0</v>
      </c>
      <c r="AH35" s="107">
        <f t="shared" si="34"/>
        <v>0</v>
      </c>
      <c r="AI35" s="107">
        <f t="shared" si="34"/>
        <v>0</v>
      </c>
      <c r="AJ35" s="3"/>
      <c r="AK35" s="3"/>
      <c r="AL35" s="3"/>
    </row>
    <row r="36" spans="1:38" ht="18" customHeight="1" x14ac:dyDescent="0.15">
      <c r="A36" s="69"/>
      <c r="B36" s="80" t="s">
        <v>138</v>
      </c>
      <c r="C36" s="107">
        <f t="shared" ref="C36:AI36" si="35">SUMIF(C17,"&gt;0")</f>
        <v>7053526</v>
      </c>
      <c r="D36" s="107">
        <f t="shared" si="35"/>
        <v>5882470</v>
      </c>
      <c r="E36" s="107">
        <f t="shared" si="35"/>
        <v>1171056</v>
      </c>
      <c r="F36" s="107">
        <f t="shared" si="35"/>
        <v>5881752</v>
      </c>
      <c r="G36" s="107">
        <f t="shared" si="35"/>
        <v>1170850</v>
      </c>
      <c r="H36" s="107">
        <f t="shared" si="35"/>
        <v>7052602</v>
      </c>
      <c r="I36" s="107">
        <f t="shared" si="35"/>
        <v>5881752</v>
      </c>
      <c r="J36" s="107">
        <f t="shared" si="35"/>
        <v>1170850</v>
      </c>
      <c r="K36" s="107">
        <f t="shared" si="35"/>
        <v>5684586</v>
      </c>
      <c r="L36" s="107">
        <f t="shared" si="35"/>
        <v>5409953</v>
      </c>
      <c r="M36" s="107">
        <f t="shared" si="35"/>
        <v>274633</v>
      </c>
      <c r="N36" s="107">
        <f t="shared" si="35"/>
        <v>5391037</v>
      </c>
      <c r="O36" s="107">
        <f t="shared" si="35"/>
        <v>273677</v>
      </c>
      <c r="P36" s="107">
        <f t="shared" si="35"/>
        <v>18916</v>
      </c>
      <c r="Q36" s="107">
        <f t="shared" si="35"/>
        <v>956</v>
      </c>
      <c r="R36" s="107">
        <f t="shared" si="35"/>
        <v>1368016</v>
      </c>
      <c r="S36" s="107">
        <f t="shared" si="35"/>
        <v>471799</v>
      </c>
      <c r="T36" s="107">
        <f t="shared" si="35"/>
        <v>896217</v>
      </c>
      <c r="U36" s="107">
        <f t="shared" si="35"/>
        <v>97564</v>
      </c>
      <c r="V36" s="107">
        <f t="shared" si="35"/>
        <v>91716</v>
      </c>
      <c r="W36" s="107">
        <f t="shared" si="35"/>
        <v>1004</v>
      </c>
      <c r="X36" s="107">
        <f t="shared" si="35"/>
        <v>1523</v>
      </c>
      <c r="Y36" s="107">
        <f t="shared" si="35"/>
        <v>373231</v>
      </c>
      <c r="Z36" s="107">
        <f t="shared" si="35"/>
        <v>802978</v>
      </c>
      <c r="AA36" s="107">
        <f t="shared" si="35"/>
        <v>0</v>
      </c>
      <c r="AB36" s="107">
        <f t="shared" si="35"/>
        <v>0</v>
      </c>
      <c r="AC36" s="107">
        <f t="shared" si="35"/>
        <v>0</v>
      </c>
      <c r="AD36" s="107">
        <f t="shared" si="35"/>
        <v>0</v>
      </c>
      <c r="AE36" s="107">
        <f t="shared" si="35"/>
        <v>0</v>
      </c>
      <c r="AF36" s="107">
        <f t="shared" si="35"/>
        <v>0</v>
      </c>
      <c r="AG36" s="107">
        <f t="shared" si="35"/>
        <v>0</v>
      </c>
      <c r="AH36" s="107">
        <f t="shared" si="35"/>
        <v>718</v>
      </c>
      <c r="AI36" s="107">
        <f t="shared" si="35"/>
        <v>206</v>
      </c>
      <c r="AJ36" s="3"/>
      <c r="AK36" s="3"/>
      <c r="AL36" s="3"/>
    </row>
    <row r="37" spans="1:38" ht="18" customHeight="1" x14ac:dyDescent="0.15">
      <c r="A37" s="69"/>
      <c r="B37" s="80" t="s">
        <v>140</v>
      </c>
      <c r="C37" s="107">
        <f t="shared" ref="C37:AI37" si="36">SUMIF(C18,"&gt;0")+SUMIF(C19,"&gt;0")</f>
        <v>9730564</v>
      </c>
      <c r="D37" s="107">
        <f t="shared" si="36"/>
        <v>7998254</v>
      </c>
      <c r="E37" s="107">
        <f t="shared" si="36"/>
        <v>1732310</v>
      </c>
      <c r="F37" s="107">
        <f t="shared" si="36"/>
        <v>7998254</v>
      </c>
      <c r="G37" s="107">
        <f t="shared" si="36"/>
        <v>1731935</v>
      </c>
      <c r="H37" s="107">
        <f t="shared" si="36"/>
        <v>9730189</v>
      </c>
      <c r="I37" s="107">
        <f t="shared" si="36"/>
        <v>7998254</v>
      </c>
      <c r="J37" s="107">
        <f t="shared" si="36"/>
        <v>1731935</v>
      </c>
      <c r="K37" s="107">
        <f t="shared" si="36"/>
        <v>6896078</v>
      </c>
      <c r="L37" s="107">
        <f t="shared" si="36"/>
        <v>6563876</v>
      </c>
      <c r="M37" s="107">
        <f t="shared" si="36"/>
        <v>332202</v>
      </c>
      <c r="N37" s="107">
        <f t="shared" si="36"/>
        <v>6461489</v>
      </c>
      <c r="O37" s="107">
        <f t="shared" si="36"/>
        <v>329625</v>
      </c>
      <c r="P37" s="107">
        <f t="shared" si="36"/>
        <v>102387</v>
      </c>
      <c r="Q37" s="107">
        <f t="shared" si="36"/>
        <v>2577</v>
      </c>
      <c r="R37" s="107">
        <f t="shared" si="36"/>
        <v>2834111</v>
      </c>
      <c r="S37" s="107">
        <f t="shared" si="36"/>
        <v>1434378</v>
      </c>
      <c r="T37" s="107">
        <f t="shared" si="36"/>
        <v>1399733</v>
      </c>
      <c r="U37" s="107">
        <f t="shared" si="36"/>
        <v>459453</v>
      </c>
      <c r="V37" s="107">
        <f t="shared" si="36"/>
        <v>153267</v>
      </c>
      <c r="W37" s="107">
        <f t="shared" si="36"/>
        <v>11683</v>
      </c>
      <c r="X37" s="107">
        <f t="shared" si="36"/>
        <v>21379</v>
      </c>
      <c r="Y37" s="107">
        <f t="shared" si="36"/>
        <v>963242</v>
      </c>
      <c r="Z37" s="107">
        <f t="shared" si="36"/>
        <v>1225087</v>
      </c>
      <c r="AA37" s="107">
        <f t="shared" si="36"/>
        <v>0</v>
      </c>
      <c r="AB37" s="107">
        <f t="shared" si="36"/>
        <v>0</v>
      </c>
      <c r="AC37" s="107">
        <f t="shared" si="36"/>
        <v>0</v>
      </c>
      <c r="AD37" s="107">
        <f t="shared" si="36"/>
        <v>0</v>
      </c>
      <c r="AE37" s="107">
        <f t="shared" si="36"/>
        <v>0</v>
      </c>
      <c r="AF37" s="107">
        <f t="shared" si="36"/>
        <v>0</v>
      </c>
      <c r="AG37" s="107">
        <f t="shared" si="36"/>
        <v>0</v>
      </c>
      <c r="AH37" s="107">
        <f t="shared" si="36"/>
        <v>0</v>
      </c>
      <c r="AI37" s="107">
        <f t="shared" si="36"/>
        <v>375</v>
      </c>
      <c r="AJ37" s="3"/>
      <c r="AK37" s="3"/>
      <c r="AL37" s="3"/>
    </row>
    <row r="38" spans="1:38" ht="18" customHeight="1" x14ac:dyDescent="0.15">
      <c r="A38" s="89"/>
      <c r="B38" s="170" t="s">
        <v>145</v>
      </c>
      <c r="C38" s="108">
        <f t="shared" ref="C38:AI38" si="37">SUMIF(C24,"&gt;0")</f>
        <v>1796501</v>
      </c>
      <c r="D38" s="108">
        <f t="shared" si="37"/>
        <v>1425747</v>
      </c>
      <c r="E38" s="108">
        <f t="shared" si="37"/>
        <v>370754</v>
      </c>
      <c r="F38" s="108">
        <f t="shared" si="37"/>
        <v>1425747</v>
      </c>
      <c r="G38" s="108">
        <f t="shared" si="37"/>
        <v>370754</v>
      </c>
      <c r="H38" s="108">
        <f t="shared" si="37"/>
        <v>1796501</v>
      </c>
      <c r="I38" s="108">
        <f t="shared" si="37"/>
        <v>1425747</v>
      </c>
      <c r="J38" s="108">
        <f t="shared" si="37"/>
        <v>370754</v>
      </c>
      <c r="K38" s="108">
        <f t="shared" si="37"/>
        <v>1322426</v>
      </c>
      <c r="L38" s="108">
        <f t="shared" si="37"/>
        <v>1261783</v>
      </c>
      <c r="M38" s="108">
        <f t="shared" si="37"/>
        <v>60643</v>
      </c>
      <c r="N38" s="108">
        <f t="shared" si="37"/>
        <v>1259401</v>
      </c>
      <c r="O38" s="108">
        <f t="shared" si="37"/>
        <v>60620</v>
      </c>
      <c r="P38" s="108">
        <f t="shared" si="37"/>
        <v>2382</v>
      </c>
      <c r="Q38" s="108">
        <f t="shared" si="37"/>
        <v>23</v>
      </c>
      <c r="R38" s="108">
        <f t="shared" si="37"/>
        <v>474075</v>
      </c>
      <c r="S38" s="108">
        <f t="shared" si="37"/>
        <v>163964</v>
      </c>
      <c r="T38" s="108">
        <f t="shared" si="37"/>
        <v>310111</v>
      </c>
      <c r="U38" s="108">
        <f t="shared" si="37"/>
        <v>47445</v>
      </c>
      <c r="V38" s="108">
        <f t="shared" si="37"/>
        <v>14104</v>
      </c>
      <c r="W38" s="108">
        <f t="shared" si="37"/>
        <v>8590</v>
      </c>
      <c r="X38" s="108">
        <f t="shared" si="37"/>
        <v>6310</v>
      </c>
      <c r="Y38" s="108">
        <f t="shared" si="37"/>
        <v>107929</v>
      </c>
      <c r="Z38" s="108">
        <f t="shared" si="37"/>
        <v>289697</v>
      </c>
      <c r="AA38" s="108">
        <f t="shared" si="37"/>
        <v>0</v>
      </c>
      <c r="AB38" s="108">
        <f t="shared" si="37"/>
        <v>0</v>
      </c>
      <c r="AC38" s="108">
        <f t="shared" si="37"/>
        <v>0</v>
      </c>
      <c r="AD38" s="108">
        <f t="shared" si="37"/>
        <v>0</v>
      </c>
      <c r="AE38" s="108">
        <f t="shared" si="37"/>
        <v>0</v>
      </c>
      <c r="AF38" s="108">
        <f t="shared" si="37"/>
        <v>0</v>
      </c>
      <c r="AG38" s="108">
        <f t="shared" si="37"/>
        <v>0</v>
      </c>
      <c r="AH38" s="108">
        <f t="shared" si="37"/>
        <v>0</v>
      </c>
      <c r="AI38" s="108">
        <f t="shared" si="37"/>
        <v>0</v>
      </c>
      <c r="AJ38" s="3"/>
      <c r="AK38" s="3"/>
      <c r="AL38" s="3"/>
    </row>
    <row r="39" spans="1:38" ht="13.5" customHeight="1" x14ac:dyDescent="0.15">
      <c r="A39" s="6" t="s">
        <v>104</v>
      </c>
    </row>
    <row r="40" spans="1:38" ht="13.5" customHeight="1" x14ac:dyDescent="0.15">
      <c r="A40" s="6" t="s">
        <v>146</v>
      </c>
    </row>
  </sheetData>
  <mergeCells count="24">
    <mergeCell ref="AH3:AI6"/>
    <mergeCell ref="F4:G6"/>
    <mergeCell ref="H4:Z4"/>
    <mergeCell ref="AA4:AG4"/>
    <mergeCell ref="H5:J6"/>
    <mergeCell ref="K5:Q5"/>
    <mergeCell ref="R5:Z5"/>
    <mergeCell ref="AF5:AG6"/>
    <mergeCell ref="P6:Q6"/>
    <mergeCell ref="R6:T6"/>
    <mergeCell ref="A8:B8"/>
    <mergeCell ref="AA5:AC6"/>
    <mergeCell ref="AD5:AE6"/>
    <mergeCell ref="A3:B7"/>
    <mergeCell ref="C3:E5"/>
    <mergeCell ref="F3:AG3"/>
    <mergeCell ref="U6:V6"/>
    <mergeCell ref="W6:X6"/>
    <mergeCell ref="Y6:Z6"/>
    <mergeCell ref="C6:C7"/>
    <mergeCell ref="D6:D7"/>
    <mergeCell ref="E6:E7"/>
    <mergeCell ref="K6:M6"/>
    <mergeCell ref="N6:O6"/>
  </mergeCells>
  <phoneticPr fontId="4"/>
  <dataValidations count="1">
    <dataValidation type="decimal" operator="greaterThanOrEqual" allowBlank="1" showInputMessage="1" showErrorMessage="1" sqref="AD21:AI40 N21:Q40 AD9:AI19 U9:Z19 N9:Q19 U21:Z40" xr:uid="{E658EDA8-6791-4D1A-9FA8-AFB2570EBCAB}">
      <formula1>0</formula1>
    </dataValidation>
  </dataValidations>
  <pageMargins left="0.39370078740157483" right="0.19685039370078741" top="0.78740157480314965" bottom="0.19685039370078741" header="0" footer="0"/>
  <pageSetup paperSize="9" scale="28" fitToHeight="0" pageOrder="overThenDown" orientation="landscape" r:id="rId1"/>
  <headerFooter alignWithMargins="0"/>
  <colBreaks count="1" manualBreakCount="1">
    <brk id="13"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FB72E-7923-496D-A405-62D49941E582}">
  <sheetPr codeName="Sheet9">
    <pageSetUpPr fitToPage="1"/>
  </sheetPr>
  <dimension ref="A1:AF38"/>
  <sheetViews>
    <sheetView view="pageBreakPreview" topLeftCell="G18" zoomScaleNormal="100" zoomScaleSheetLayoutView="100" workbookViewId="0">
      <selection activeCell="E27" sqref="E27"/>
    </sheetView>
  </sheetViews>
  <sheetFormatPr defaultColWidth="9" defaultRowHeight="13.5" x14ac:dyDescent="0.15"/>
  <cols>
    <col min="1" max="1" width="15.5" style="7" customWidth="1"/>
    <col min="2" max="2" width="6.5" style="7" customWidth="1"/>
    <col min="3" max="4" width="13.125" style="1" customWidth="1"/>
    <col min="5" max="16" width="10.5" style="1" customWidth="1"/>
    <col min="17" max="17" width="13.125" style="1" customWidth="1"/>
    <col min="18" max="27" width="10.5" style="1" customWidth="1"/>
    <col min="28" max="28" width="9" style="1"/>
    <col min="29" max="29" width="9.125" style="1" customWidth="1"/>
    <col min="30" max="33" width="9.125" style="1" bestFit="1" customWidth="1"/>
    <col min="34" max="16384" width="9" style="1"/>
  </cols>
  <sheetData>
    <row r="1" spans="1:32" x14ac:dyDescent="0.15">
      <c r="A1" t="s">
        <v>147</v>
      </c>
      <c r="B1"/>
    </row>
    <row r="2" spans="1:32" customFormat="1" ht="14.25" x14ac:dyDescent="0.15">
      <c r="AA2" s="9" t="s">
        <v>107</v>
      </c>
    </row>
    <row r="3" spans="1:32" customFormat="1" ht="22.5" customHeight="1" x14ac:dyDescent="0.15">
      <c r="A3" s="763" t="s">
        <v>703</v>
      </c>
      <c r="B3" s="764"/>
      <c r="C3" s="760" t="s">
        <v>148</v>
      </c>
      <c r="D3" s="761" t="s">
        <v>149</v>
      </c>
      <c r="E3" s="761"/>
      <c r="F3" s="761"/>
      <c r="G3" s="761"/>
      <c r="H3" s="761"/>
      <c r="I3" s="761"/>
      <c r="J3" s="761"/>
      <c r="K3" s="761"/>
      <c r="L3" s="761"/>
      <c r="M3" s="761"/>
      <c r="N3" s="761"/>
      <c r="O3" s="761"/>
      <c r="P3" s="761"/>
      <c r="Q3" s="761" t="s">
        <v>150</v>
      </c>
      <c r="R3" s="761"/>
      <c r="S3" s="761"/>
      <c r="T3" s="761"/>
      <c r="U3" s="761"/>
      <c r="V3" s="761"/>
      <c r="W3" s="761"/>
      <c r="X3" s="761"/>
      <c r="Y3" s="761"/>
      <c r="Z3" s="761"/>
      <c r="AA3" s="761"/>
      <c r="AB3" s="17"/>
      <c r="AC3" s="17"/>
      <c r="AD3" s="17"/>
      <c r="AE3" s="17"/>
      <c r="AF3" s="17"/>
    </row>
    <row r="4" spans="1:32" customFormat="1" ht="18" customHeight="1" x14ac:dyDescent="0.15">
      <c r="A4" s="765"/>
      <c r="B4" s="764"/>
      <c r="C4" s="761"/>
      <c r="D4" s="22" t="s">
        <v>151</v>
      </c>
      <c r="E4" s="22" t="s">
        <v>152</v>
      </c>
      <c r="F4" s="22" t="s">
        <v>153</v>
      </c>
      <c r="G4" s="22" t="s">
        <v>154</v>
      </c>
      <c r="H4" s="22" t="s">
        <v>155</v>
      </c>
      <c r="I4" s="22" t="s">
        <v>156</v>
      </c>
      <c r="J4" s="22" t="s">
        <v>157</v>
      </c>
      <c r="K4" s="22" t="s">
        <v>158</v>
      </c>
      <c r="L4" s="22" t="s">
        <v>159</v>
      </c>
      <c r="M4" s="22" t="s">
        <v>160</v>
      </c>
      <c r="N4" s="22" t="s">
        <v>161</v>
      </c>
      <c r="O4" s="22" t="s">
        <v>162</v>
      </c>
      <c r="P4" s="22" t="s">
        <v>14</v>
      </c>
      <c r="Q4" s="22" t="s">
        <v>163</v>
      </c>
      <c r="R4" s="22" t="s">
        <v>164</v>
      </c>
      <c r="S4" s="22" t="s">
        <v>165</v>
      </c>
      <c r="T4" s="22" t="s">
        <v>166</v>
      </c>
      <c r="U4" s="22" t="s">
        <v>167</v>
      </c>
      <c r="V4" s="22" t="s">
        <v>168</v>
      </c>
      <c r="W4" s="22" t="s">
        <v>169</v>
      </c>
      <c r="X4" s="22" t="s">
        <v>170</v>
      </c>
      <c r="Y4" s="22" t="s">
        <v>171</v>
      </c>
      <c r="Z4" s="22" t="s">
        <v>172</v>
      </c>
      <c r="AA4" s="22" t="s">
        <v>14</v>
      </c>
      <c r="AB4" s="17"/>
      <c r="AC4" s="17"/>
      <c r="AD4" s="17"/>
      <c r="AE4" s="17"/>
      <c r="AF4" s="17"/>
    </row>
    <row r="5" spans="1:32" customFormat="1" ht="18" customHeight="1" thickBot="1" x14ac:dyDescent="0.2">
      <c r="A5" s="749">
        <v>45748</v>
      </c>
      <c r="B5" s="750">
        <v>43556</v>
      </c>
      <c r="C5" s="234">
        <f t="shared" ref="C5:AA5" si="0">SUMIF(C6:C17,"&gt;0")+SUMIF(C20:C21,"&gt;0")</f>
        <v>56643953</v>
      </c>
      <c r="D5" s="234">
        <f t="shared" si="0"/>
        <v>38107067</v>
      </c>
      <c r="E5" s="234">
        <f t="shared" si="0"/>
        <v>16504675</v>
      </c>
      <c r="F5" s="234">
        <f t="shared" si="0"/>
        <v>15393530</v>
      </c>
      <c r="G5" s="234">
        <f t="shared" si="0"/>
        <v>1550</v>
      </c>
      <c r="H5" s="234">
        <f t="shared" si="0"/>
        <v>2222</v>
      </c>
      <c r="I5" s="234">
        <f t="shared" si="0"/>
        <v>254117</v>
      </c>
      <c r="J5" s="234">
        <f t="shared" si="0"/>
        <v>0</v>
      </c>
      <c r="K5" s="234">
        <f t="shared" si="0"/>
        <v>122811</v>
      </c>
      <c r="L5" s="235">
        <f t="shared" si="0"/>
        <v>0</v>
      </c>
      <c r="M5" s="234">
        <f t="shared" si="0"/>
        <v>4135031</v>
      </c>
      <c r="N5" s="234">
        <f t="shared" si="0"/>
        <v>975990</v>
      </c>
      <c r="O5" s="235">
        <f t="shared" si="0"/>
        <v>554019</v>
      </c>
      <c r="P5" s="234">
        <f t="shared" si="0"/>
        <v>163122</v>
      </c>
      <c r="Q5" s="234">
        <f t="shared" si="0"/>
        <v>18536886</v>
      </c>
      <c r="R5" s="235">
        <f t="shared" si="0"/>
        <v>3238617</v>
      </c>
      <c r="S5" s="235">
        <f t="shared" si="0"/>
        <v>85995</v>
      </c>
      <c r="T5" s="234">
        <f t="shared" si="0"/>
        <v>1296059</v>
      </c>
      <c r="U5" s="234">
        <f t="shared" si="0"/>
        <v>20910</v>
      </c>
      <c r="V5" s="235">
        <f t="shared" si="0"/>
        <v>157905</v>
      </c>
      <c r="W5" s="234">
        <f t="shared" si="0"/>
        <v>85723</v>
      </c>
      <c r="X5" s="235">
        <f t="shared" si="0"/>
        <v>88438</v>
      </c>
      <c r="Y5" s="235">
        <f t="shared" si="0"/>
        <v>882</v>
      </c>
      <c r="Z5" s="235">
        <f t="shared" si="0"/>
        <v>135</v>
      </c>
      <c r="AA5" s="234">
        <f t="shared" si="0"/>
        <v>13562222</v>
      </c>
    </row>
    <row r="6" spans="1:32" customFormat="1" ht="18" customHeight="1" thickTop="1" x14ac:dyDescent="0.15">
      <c r="A6" s="26" t="s">
        <v>16</v>
      </c>
      <c r="B6" s="23" t="s">
        <v>16</v>
      </c>
      <c r="C6" s="221">
        <f t="shared" ref="C6:C16" si="1">IF(D6&gt;0,D6,0)+IF(Q6&gt;0,Q6,0)</f>
        <v>2555866</v>
      </c>
      <c r="D6" s="221">
        <f t="shared" ref="D6:D16" si="2">SUMIF(E6:L6,"&gt;0")+SUMIF(M6:P6,"&gt;0")</f>
        <v>334073</v>
      </c>
      <c r="E6" s="222">
        <v>241020</v>
      </c>
      <c r="F6" s="222">
        <v>2484</v>
      </c>
      <c r="G6" s="222">
        <v>0</v>
      </c>
      <c r="H6" s="222">
        <v>476</v>
      </c>
      <c r="I6" s="222">
        <v>0</v>
      </c>
      <c r="J6" s="222">
        <v>0</v>
      </c>
      <c r="K6" s="222">
        <v>185</v>
      </c>
      <c r="L6" s="222">
        <v>0</v>
      </c>
      <c r="M6" s="222">
        <v>829</v>
      </c>
      <c r="N6" s="222">
        <v>25117</v>
      </c>
      <c r="O6" s="222">
        <v>5373</v>
      </c>
      <c r="P6" s="222">
        <v>58589</v>
      </c>
      <c r="Q6" s="221">
        <f t="shared" ref="Q6:Q16" si="3">SUMIF(R6:AA6,"&gt;0")</f>
        <v>2221793</v>
      </c>
      <c r="R6" s="222">
        <v>1197986</v>
      </c>
      <c r="S6" s="222">
        <v>0</v>
      </c>
      <c r="T6" s="222">
        <v>132352</v>
      </c>
      <c r="U6" s="222">
        <v>0</v>
      </c>
      <c r="V6" s="222">
        <v>0</v>
      </c>
      <c r="W6" s="222">
        <v>26363</v>
      </c>
      <c r="X6" s="222">
        <v>22405</v>
      </c>
      <c r="Y6" s="222">
        <v>391</v>
      </c>
      <c r="Z6" s="222">
        <v>0</v>
      </c>
      <c r="AA6" s="222">
        <v>842296</v>
      </c>
    </row>
    <row r="7" spans="1:32" customFormat="1" ht="18" customHeight="1" x14ac:dyDescent="0.15">
      <c r="A7" s="220" t="s">
        <v>17</v>
      </c>
      <c r="B7" s="24" t="s">
        <v>17</v>
      </c>
      <c r="C7" s="221">
        <f t="shared" si="1"/>
        <v>3949687</v>
      </c>
      <c r="D7" s="221">
        <f t="shared" si="2"/>
        <v>998836</v>
      </c>
      <c r="E7" s="222">
        <v>753367</v>
      </c>
      <c r="F7" s="222">
        <v>96221</v>
      </c>
      <c r="G7" s="222">
        <v>0</v>
      </c>
      <c r="H7" s="222">
        <v>0</v>
      </c>
      <c r="I7" s="222">
        <v>0</v>
      </c>
      <c r="J7" s="222">
        <v>0</v>
      </c>
      <c r="K7" s="222">
        <v>278</v>
      </c>
      <c r="L7" s="222">
        <v>0</v>
      </c>
      <c r="M7" s="222">
        <v>117114</v>
      </c>
      <c r="N7" s="222">
        <v>21642</v>
      </c>
      <c r="O7" s="222">
        <v>0</v>
      </c>
      <c r="P7" s="222">
        <v>10214</v>
      </c>
      <c r="Q7" s="221">
        <f t="shared" si="3"/>
        <v>2950851</v>
      </c>
      <c r="R7" s="222">
        <v>517023</v>
      </c>
      <c r="S7" s="222">
        <v>4799</v>
      </c>
      <c r="T7" s="222">
        <v>255444</v>
      </c>
      <c r="U7" s="222">
        <v>0</v>
      </c>
      <c r="V7" s="222">
        <v>2893</v>
      </c>
      <c r="W7" s="222">
        <v>3306</v>
      </c>
      <c r="X7" s="222">
        <v>14844</v>
      </c>
      <c r="Y7" s="222">
        <v>0</v>
      </c>
      <c r="Z7" s="222">
        <v>0</v>
      </c>
      <c r="AA7" s="222">
        <v>2152542</v>
      </c>
    </row>
    <row r="8" spans="1:32" customFormat="1" ht="18" customHeight="1" x14ac:dyDescent="0.15">
      <c r="A8" s="220" t="s">
        <v>19</v>
      </c>
      <c r="B8" s="24" t="s">
        <v>19</v>
      </c>
      <c r="C8" s="221">
        <f t="shared" si="1"/>
        <v>4441391</v>
      </c>
      <c r="D8" s="221">
        <f t="shared" si="2"/>
        <v>3132047</v>
      </c>
      <c r="E8" s="222">
        <v>1315470</v>
      </c>
      <c r="F8" s="222">
        <v>1376788</v>
      </c>
      <c r="G8" s="222">
        <v>381</v>
      </c>
      <c r="H8" s="222">
        <v>42</v>
      </c>
      <c r="I8" s="222">
        <v>50854</v>
      </c>
      <c r="J8" s="222">
        <v>0</v>
      </c>
      <c r="K8" s="222">
        <v>25</v>
      </c>
      <c r="L8" s="222">
        <v>0</v>
      </c>
      <c r="M8" s="222">
        <v>58923</v>
      </c>
      <c r="N8" s="222">
        <v>65367</v>
      </c>
      <c r="O8" s="222">
        <v>232570</v>
      </c>
      <c r="P8" s="222">
        <v>31627</v>
      </c>
      <c r="Q8" s="221">
        <f t="shared" si="3"/>
        <v>1309344</v>
      </c>
      <c r="R8" s="222">
        <v>120964</v>
      </c>
      <c r="S8" s="222">
        <v>233</v>
      </c>
      <c r="T8" s="222">
        <v>98610</v>
      </c>
      <c r="U8" s="222">
        <v>16</v>
      </c>
      <c r="V8" s="222">
        <v>42454</v>
      </c>
      <c r="W8" s="222">
        <v>3917</v>
      </c>
      <c r="X8" s="222">
        <v>9687</v>
      </c>
      <c r="Y8" s="222">
        <v>0</v>
      </c>
      <c r="Z8" s="222">
        <v>0</v>
      </c>
      <c r="AA8" s="222">
        <v>1033463</v>
      </c>
    </row>
    <row r="9" spans="1:32" customFormat="1" ht="18" customHeight="1" x14ac:dyDescent="0.15">
      <c r="A9" s="220" t="s">
        <v>20</v>
      </c>
      <c r="B9" s="24" t="s">
        <v>20</v>
      </c>
      <c r="C9" s="221">
        <f t="shared" si="1"/>
        <v>2483496</v>
      </c>
      <c r="D9" s="221">
        <f t="shared" si="2"/>
        <v>1337857</v>
      </c>
      <c r="E9" s="222">
        <v>391923</v>
      </c>
      <c r="F9" s="222">
        <v>505667</v>
      </c>
      <c r="G9" s="222">
        <v>0</v>
      </c>
      <c r="H9" s="222">
        <v>1621</v>
      </c>
      <c r="I9" s="222">
        <v>893</v>
      </c>
      <c r="J9" s="222">
        <v>0</v>
      </c>
      <c r="K9" s="222">
        <v>0</v>
      </c>
      <c r="L9" s="222">
        <v>0</v>
      </c>
      <c r="M9" s="222">
        <v>356045</v>
      </c>
      <c r="N9" s="222">
        <v>63768</v>
      </c>
      <c r="O9" s="222">
        <v>1486</v>
      </c>
      <c r="P9" s="222">
        <v>16454</v>
      </c>
      <c r="Q9" s="221">
        <f t="shared" si="3"/>
        <v>1145639</v>
      </c>
      <c r="R9" s="222">
        <v>73941</v>
      </c>
      <c r="S9" s="222">
        <v>6154</v>
      </c>
      <c r="T9" s="222">
        <v>97551</v>
      </c>
      <c r="U9" s="222">
        <v>22</v>
      </c>
      <c r="V9" s="222">
        <v>2670</v>
      </c>
      <c r="W9" s="222">
        <v>0</v>
      </c>
      <c r="X9" s="222">
        <v>2200</v>
      </c>
      <c r="Y9" s="222">
        <v>0</v>
      </c>
      <c r="Z9" s="222">
        <v>0</v>
      </c>
      <c r="AA9" s="222">
        <v>963101</v>
      </c>
    </row>
    <row r="10" spans="1:32" customFormat="1" ht="18" customHeight="1" x14ac:dyDescent="0.15">
      <c r="A10" s="220" t="s">
        <v>22</v>
      </c>
      <c r="B10" s="24" t="s">
        <v>22</v>
      </c>
      <c r="C10" s="221">
        <f t="shared" si="1"/>
        <v>4874104</v>
      </c>
      <c r="D10" s="221">
        <f t="shared" si="2"/>
        <v>3311420</v>
      </c>
      <c r="E10" s="222">
        <v>1960883</v>
      </c>
      <c r="F10" s="222">
        <v>964833</v>
      </c>
      <c r="G10" s="222">
        <v>236</v>
      </c>
      <c r="H10" s="222">
        <v>0</v>
      </c>
      <c r="I10" s="222">
        <v>21401</v>
      </c>
      <c r="J10" s="222">
        <v>0</v>
      </c>
      <c r="K10" s="222">
        <v>10218</v>
      </c>
      <c r="L10" s="222">
        <v>0</v>
      </c>
      <c r="M10" s="222">
        <v>262571</v>
      </c>
      <c r="N10" s="222">
        <v>87941</v>
      </c>
      <c r="O10" s="222">
        <v>2012</v>
      </c>
      <c r="P10" s="222">
        <v>1325</v>
      </c>
      <c r="Q10" s="221">
        <f t="shared" si="3"/>
        <v>1562684</v>
      </c>
      <c r="R10" s="222">
        <v>187855</v>
      </c>
      <c r="S10" s="222">
        <v>9256</v>
      </c>
      <c r="T10" s="222">
        <v>79808</v>
      </c>
      <c r="U10" s="222">
        <v>2367</v>
      </c>
      <c r="V10" s="222">
        <v>12646</v>
      </c>
      <c r="W10" s="222">
        <v>17165</v>
      </c>
      <c r="X10" s="222">
        <v>4710</v>
      </c>
      <c r="Y10" s="222">
        <v>0</v>
      </c>
      <c r="Z10" s="222">
        <v>4</v>
      </c>
      <c r="AA10" s="222">
        <v>1248873</v>
      </c>
    </row>
    <row r="11" spans="1:32" customFormat="1" ht="18" customHeight="1" x14ac:dyDescent="0.15">
      <c r="A11" s="220" t="s">
        <v>24</v>
      </c>
      <c r="B11" s="24" t="s">
        <v>24</v>
      </c>
      <c r="C11" s="221">
        <f t="shared" si="1"/>
        <v>4056218</v>
      </c>
      <c r="D11" s="221">
        <f t="shared" si="2"/>
        <v>3308460</v>
      </c>
      <c r="E11" s="222">
        <v>1635441</v>
      </c>
      <c r="F11" s="222">
        <v>1360883</v>
      </c>
      <c r="G11" s="222">
        <v>0</v>
      </c>
      <c r="H11" s="222">
        <v>0</v>
      </c>
      <c r="I11" s="222">
        <v>86156</v>
      </c>
      <c r="J11" s="222">
        <v>0</v>
      </c>
      <c r="K11" s="222">
        <v>0</v>
      </c>
      <c r="L11" s="222">
        <v>0</v>
      </c>
      <c r="M11" s="222">
        <v>59675</v>
      </c>
      <c r="N11" s="222">
        <v>5930</v>
      </c>
      <c r="O11" s="222">
        <v>141142</v>
      </c>
      <c r="P11" s="222">
        <v>19233</v>
      </c>
      <c r="Q11" s="221">
        <f t="shared" si="3"/>
        <v>747758</v>
      </c>
      <c r="R11" s="222">
        <v>27489</v>
      </c>
      <c r="S11" s="222">
        <v>17</v>
      </c>
      <c r="T11" s="222">
        <v>17070</v>
      </c>
      <c r="U11" s="222">
        <v>741</v>
      </c>
      <c r="V11" s="222">
        <v>57187</v>
      </c>
      <c r="W11" s="222">
        <v>2063</v>
      </c>
      <c r="X11" s="222">
        <v>1743</v>
      </c>
      <c r="Y11" s="222">
        <v>0</v>
      </c>
      <c r="Z11" s="222">
        <v>0</v>
      </c>
      <c r="AA11" s="222">
        <v>641448</v>
      </c>
    </row>
    <row r="12" spans="1:32" customFormat="1" ht="18" customHeight="1" x14ac:dyDescent="0.15">
      <c r="A12" s="220" t="s">
        <v>25</v>
      </c>
      <c r="B12" s="24" t="s">
        <v>25</v>
      </c>
      <c r="C12" s="221">
        <f t="shared" si="1"/>
        <v>5829694</v>
      </c>
      <c r="D12" s="221">
        <f t="shared" si="2"/>
        <v>3552090</v>
      </c>
      <c r="E12" s="222">
        <v>2490821</v>
      </c>
      <c r="F12" s="222">
        <v>704288</v>
      </c>
      <c r="G12" s="222">
        <v>0</v>
      </c>
      <c r="H12" s="222">
        <v>0</v>
      </c>
      <c r="I12" s="222">
        <v>486</v>
      </c>
      <c r="J12" s="222">
        <v>0</v>
      </c>
      <c r="K12" s="222">
        <v>17681</v>
      </c>
      <c r="L12" s="222">
        <v>0</v>
      </c>
      <c r="M12" s="222">
        <v>279974</v>
      </c>
      <c r="N12" s="222">
        <v>57419</v>
      </c>
      <c r="O12" s="222">
        <v>0</v>
      </c>
      <c r="P12" s="222">
        <v>1421</v>
      </c>
      <c r="Q12" s="221">
        <f t="shared" si="3"/>
        <v>2277604</v>
      </c>
      <c r="R12" s="222">
        <v>556248</v>
      </c>
      <c r="S12" s="222">
        <v>1555</v>
      </c>
      <c r="T12" s="222">
        <v>165395</v>
      </c>
      <c r="U12" s="222">
        <v>4</v>
      </c>
      <c r="V12" s="222">
        <v>0</v>
      </c>
      <c r="W12" s="222">
        <v>10929</v>
      </c>
      <c r="X12" s="222">
        <v>12457</v>
      </c>
      <c r="Y12" s="222">
        <v>471</v>
      </c>
      <c r="Z12" s="222">
        <v>0</v>
      </c>
      <c r="AA12" s="222">
        <v>1530545</v>
      </c>
    </row>
    <row r="13" spans="1:32" customFormat="1" ht="18" customHeight="1" x14ac:dyDescent="0.15">
      <c r="A13" s="220" t="s">
        <v>27</v>
      </c>
      <c r="B13" s="24" t="s">
        <v>27</v>
      </c>
      <c r="C13" s="221">
        <f t="shared" si="1"/>
        <v>6511878</v>
      </c>
      <c r="D13" s="221">
        <f t="shared" si="2"/>
        <v>4740612</v>
      </c>
      <c r="E13" s="222">
        <v>1837386</v>
      </c>
      <c r="F13" s="222">
        <v>2205270</v>
      </c>
      <c r="G13" s="222">
        <v>0</v>
      </c>
      <c r="H13" s="222">
        <v>0</v>
      </c>
      <c r="I13" s="222">
        <v>254</v>
      </c>
      <c r="J13" s="222">
        <v>0</v>
      </c>
      <c r="K13" s="222">
        <v>37487</v>
      </c>
      <c r="L13" s="222">
        <v>0</v>
      </c>
      <c r="M13" s="222">
        <v>449271</v>
      </c>
      <c r="N13" s="222">
        <v>206504</v>
      </c>
      <c r="O13" s="222">
        <v>3427</v>
      </c>
      <c r="P13" s="222">
        <v>1013</v>
      </c>
      <c r="Q13" s="221">
        <f t="shared" si="3"/>
        <v>1771266</v>
      </c>
      <c r="R13" s="222">
        <v>74858</v>
      </c>
      <c r="S13" s="222">
        <v>32947</v>
      </c>
      <c r="T13" s="222">
        <v>114765</v>
      </c>
      <c r="U13" s="222">
        <v>946</v>
      </c>
      <c r="V13" s="222">
        <v>4698</v>
      </c>
      <c r="W13" s="222">
        <v>3879</v>
      </c>
      <c r="X13" s="222">
        <v>1048</v>
      </c>
      <c r="Y13" s="222">
        <v>20</v>
      </c>
      <c r="Z13" s="222">
        <v>98</v>
      </c>
      <c r="AA13" s="222">
        <v>1538007</v>
      </c>
    </row>
    <row r="14" spans="1:32" customFormat="1" ht="18" customHeight="1" x14ac:dyDescent="0.15">
      <c r="A14" s="220" t="s">
        <v>29</v>
      </c>
      <c r="B14" s="24" t="s">
        <v>29</v>
      </c>
      <c r="C14" s="221">
        <f t="shared" si="1"/>
        <v>7053526</v>
      </c>
      <c r="D14" s="221">
        <f t="shared" si="2"/>
        <v>5882470</v>
      </c>
      <c r="E14" s="222">
        <v>2202491</v>
      </c>
      <c r="F14" s="222">
        <v>2973198</v>
      </c>
      <c r="G14" s="222">
        <v>0</v>
      </c>
      <c r="H14" s="222">
        <v>1</v>
      </c>
      <c r="I14" s="222">
        <v>5352</v>
      </c>
      <c r="J14" s="222">
        <v>0</v>
      </c>
      <c r="K14" s="222">
        <v>35123</v>
      </c>
      <c r="L14" s="222">
        <v>0</v>
      </c>
      <c r="M14" s="222">
        <v>529082</v>
      </c>
      <c r="N14" s="222">
        <v>134273</v>
      </c>
      <c r="O14" s="222">
        <v>1526</v>
      </c>
      <c r="P14" s="222">
        <v>1424</v>
      </c>
      <c r="Q14" s="221">
        <f t="shared" si="3"/>
        <v>1171056</v>
      </c>
      <c r="R14" s="222">
        <v>86074</v>
      </c>
      <c r="S14" s="222">
        <v>15883</v>
      </c>
      <c r="T14" s="222">
        <v>112370</v>
      </c>
      <c r="U14" s="222">
        <v>9638</v>
      </c>
      <c r="V14" s="222">
        <v>10028</v>
      </c>
      <c r="W14" s="222">
        <v>6086</v>
      </c>
      <c r="X14" s="222">
        <v>5726</v>
      </c>
      <c r="Y14" s="222">
        <v>0</v>
      </c>
      <c r="Z14" s="222">
        <v>0</v>
      </c>
      <c r="AA14" s="222">
        <v>925251</v>
      </c>
    </row>
    <row r="15" spans="1:32" customFormat="1" ht="18" customHeight="1" x14ac:dyDescent="0.15">
      <c r="A15" s="220" t="s">
        <v>31</v>
      </c>
      <c r="B15" s="24" t="s">
        <v>32</v>
      </c>
      <c r="C15" s="221">
        <f t="shared" si="1"/>
        <v>3934635</v>
      </c>
      <c r="D15" s="221">
        <f t="shared" si="2"/>
        <v>3406649</v>
      </c>
      <c r="E15" s="222">
        <v>956530</v>
      </c>
      <c r="F15" s="222">
        <v>1816304</v>
      </c>
      <c r="G15" s="222">
        <v>0</v>
      </c>
      <c r="H15" s="222">
        <v>0</v>
      </c>
      <c r="I15" s="222">
        <v>0</v>
      </c>
      <c r="J15" s="222">
        <v>0</v>
      </c>
      <c r="K15" s="222">
        <v>4933</v>
      </c>
      <c r="L15" s="222">
        <v>0</v>
      </c>
      <c r="M15" s="222">
        <v>595926</v>
      </c>
      <c r="N15" s="222">
        <v>30305</v>
      </c>
      <c r="O15" s="222">
        <v>0</v>
      </c>
      <c r="P15" s="222">
        <v>2651</v>
      </c>
      <c r="Q15" s="221">
        <f t="shared" si="3"/>
        <v>527986</v>
      </c>
      <c r="R15" s="222">
        <v>27258</v>
      </c>
      <c r="S15" s="222">
        <v>5341</v>
      </c>
      <c r="T15" s="222">
        <v>43266</v>
      </c>
      <c r="U15" s="222">
        <v>4733</v>
      </c>
      <c r="V15" s="222">
        <v>0</v>
      </c>
      <c r="W15" s="222">
        <v>300</v>
      </c>
      <c r="X15" s="222">
        <v>934</v>
      </c>
      <c r="Y15" s="222">
        <v>0</v>
      </c>
      <c r="Z15" s="222">
        <v>0</v>
      </c>
      <c r="AA15" s="222">
        <v>446154</v>
      </c>
    </row>
    <row r="16" spans="1:32" customFormat="1" ht="18" customHeight="1" x14ac:dyDescent="0.15">
      <c r="A16" s="220" t="s">
        <v>32</v>
      </c>
      <c r="B16" s="24" t="s">
        <v>98</v>
      </c>
      <c r="C16" s="221">
        <f t="shared" si="1"/>
        <v>5795929</v>
      </c>
      <c r="D16" s="221">
        <f t="shared" si="2"/>
        <v>4591605</v>
      </c>
      <c r="E16" s="222">
        <v>1116436</v>
      </c>
      <c r="F16" s="222">
        <v>2074054</v>
      </c>
      <c r="G16" s="222">
        <v>0</v>
      </c>
      <c r="H16" s="222">
        <v>0</v>
      </c>
      <c r="I16" s="222">
        <v>7195</v>
      </c>
      <c r="J16" s="222">
        <v>0</v>
      </c>
      <c r="K16" s="222">
        <v>14398</v>
      </c>
      <c r="L16" s="222">
        <v>0</v>
      </c>
      <c r="M16" s="222">
        <v>1116125</v>
      </c>
      <c r="N16" s="222">
        <v>244817</v>
      </c>
      <c r="O16" s="222">
        <v>8920</v>
      </c>
      <c r="P16" s="222">
        <v>9660</v>
      </c>
      <c r="Q16" s="221">
        <f t="shared" si="3"/>
        <v>1204324</v>
      </c>
      <c r="R16" s="222">
        <v>148729</v>
      </c>
      <c r="S16" s="222">
        <v>7654</v>
      </c>
      <c r="T16" s="222">
        <v>87756</v>
      </c>
      <c r="U16" s="222">
        <v>548</v>
      </c>
      <c r="V16" s="222">
        <v>4722</v>
      </c>
      <c r="W16" s="222">
        <v>4602</v>
      </c>
      <c r="X16" s="222">
        <v>9313</v>
      </c>
      <c r="Y16" s="222">
        <v>0</v>
      </c>
      <c r="Z16" s="222">
        <v>0</v>
      </c>
      <c r="AA16" s="222">
        <v>941000</v>
      </c>
    </row>
    <row r="17" spans="1:27" ht="18" customHeight="1" x14ac:dyDescent="0.15">
      <c r="A17" s="101" t="s">
        <v>99</v>
      </c>
      <c r="B17" s="156" t="s">
        <v>8</v>
      </c>
      <c r="C17" s="236">
        <f t="shared" ref="C17:AA17" si="4">SUMIF(C18:C19,"&gt;0")</f>
        <v>981569</v>
      </c>
      <c r="D17" s="236">
        <f t="shared" si="4"/>
        <v>700224</v>
      </c>
      <c r="E17" s="236">
        <f t="shared" si="4"/>
        <v>340500</v>
      </c>
      <c r="F17" s="236">
        <f t="shared" si="4"/>
        <v>271079</v>
      </c>
      <c r="G17" s="236">
        <f t="shared" si="4"/>
        <v>0</v>
      </c>
      <c r="H17" s="236">
        <f t="shared" si="4"/>
        <v>82</v>
      </c>
      <c r="I17" s="236">
        <f t="shared" si="4"/>
        <v>3338</v>
      </c>
      <c r="J17" s="236">
        <f t="shared" si="4"/>
        <v>0</v>
      </c>
      <c r="K17" s="236">
        <f t="shared" si="4"/>
        <v>0</v>
      </c>
      <c r="L17" s="236">
        <f t="shared" si="4"/>
        <v>0</v>
      </c>
      <c r="M17" s="236">
        <f t="shared" si="4"/>
        <v>64600</v>
      </c>
      <c r="N17" s="236">
        <f t="shared" si="4"/>
        <v>20160</v>
      </c>
      <c r="O17" s="236">
        <f t="shared" si="4"/>
        <v>6</v>
      </c>
      <c r="P17" s="236">
        <f t="shared" si="4"/>
        <v>459</v>
      </c>
      <c r="Q17" s="236">
        <f t="shared" si="4"/>
        <v>281345</v>
      </c>
      <c r="R17" s="236">
        <f t="shared" si="4"/>
        <v>1911</v>
      </c>
      <c r="S17" s="236">
        <f t="shared" si="4"/>
        <v>198</v>
      </c>
      <c r="T17" s="236">
        <f t="shared" si="4"/>
        <v>11041</v>
      </c>
      <c r="U17" s="236">
        <f t="shared" si="4"/>
        <v>36</v>
      </c>
      <c r="V17" s="236">
        <f t="shared" si="4"/>
        <v>590</v>
      </c>
      <c r="W17" s="236">
        <f t="shared" si="4"/>
        <v>149</v>
      </c>
      <c r="X17" s="236">
        <f t="shared" si="4"/>
        <v>361</v>
      </c>
      <c r="Y17" s="236">
        <f t="shared" si="4"/>
        <v>0</v>
      </c>
      <c r="Z17" s="236">
        <f t="shared" si="4"/>
        <v>33</v>
      </c>
      <c r="AA17" s="236">
        <f t="shared" si="4"/>
        <v>267026</v>
      </c>
    </row>
    <row r="18" spans="1:27" ht="18" customHeight="1" x14ac:dyDescent="0.15">
      <c r="A18" s="69" t="s">
        <v>100</v>
      </c>
      <c r="B18" s="160" t="s">
        <v>41</v>
      </c>
      <c r="C18" s="109">
        <f>IF(D18&gt;0,D18,0)+IF(Q18&gt;0,Q18,0)</f>
        <v>761553</v>
      </c>
      <c r="D18" s="109">
        <f>SUMIF(E18:P18,"&gt;0")</f>
        <v>531053</v>
      </c>
      <c r="E18" s="237">
        <v>268711</v>
      </c>
      <c r="F18" s="237">
        <v>192980</v>
      </c>
      <c r="G18" s="237">
        <v>0</v>
      </c>
      <c r="H18" s="237">
        <v>82</v>
      </c>
      <c r="I18" s="237">
        <v>2795</v>
      </c>
      <c r="J18" s="237">
        <v>0</v>
      </c>
      <c r="K18" s="237">
        <v>0</v>
      </c>
      <c r="L18" s="237">
        <v>0</v>
      </c>
      <c r="M18" s="237">
        <v>48176</v>
      </c>
      <c r="N18" s="237">
        <v>17861</v>
      </c>
      <c r="O18" s="237">
        <v>6</v>
      </c>
      <c r="P18" s="237">
        <v>442</v>
      </c>
      <c r="Q18" s="109">
        <f>SUMIF(R18:AA18,"&gt;0")</f>
        <v>230500</v>
      </c>
      <c r="R18" s="237">
        <v>1911</v>
      </c>
      <c r="S18" s="237">
        <v>198</v>
      </c>
      <c r="T18" s="237">
        <v>10350</v>
      </c>
      <c r="U18" s="237">
        <v>17</v>
      </c>
      <c r="V18" s="237">
        <v>42</v>
      </c>
      <c r="W18" s="237">
        <v>149</v>
      </c>
      <c r="X18" s="237">
        <v>328</v>
      </c>
      <c r="Y18" s="237">
        <v>0</v>
      </c>
      <c r="Z18" s="237">
        <v>33</v>
      </c>
      <c r="AA18" s="237">
        <v>217472</v>
      </c>
    </row>
    <row r="19" spans="1:27" ht="18" customHeight="1" x14ac:dyDescent="0.15">
      <c r="A19" s="103" t="s">
        <v>100</v>
      </c>
      <c r="B19" s="165" t="s">
        <v>37</v>
      </c>
      <c r="C19" s="110">
        <f>IF(D19&gt;0,D19,0)+IF(Q19&gt;0,Q19,0)</f>
        <v>220016</v>
      </c>
      <c r="D19" s="110">
        <f>SUMIF(E19:P19,"&gt;0")</f>
        <v>169171</v>
      </c>
      <c r="E19" s="238">
        <v>71789</v>
      </c>
      <c r="F19" s="238">
        <v>78099</v>
      </c>
      <c r="G19" s="238">
        <v>0</v>
      </c>
      <c r="H19" s="238">
        <v>0</v>
      </c>
      <c r="I19" s="238">
        <v>543</v>
      </c>
      <c r="J19" s="238">
        <v>0</v>
      </c>
      <c r="K19" s="238">
        <v>0</v>
      </c>
      <c r="L19" s="238">
        <v>0</v>
      </c>
      <c r="M19" s="238">
        <v>16424</v>
      </c>
      <c r="N19" s="238">
        <v>2299</v>
      </c>
      <c r="O19" s="238">
        <v>0</v>
      </c>
      <c r="P19" s="238">
        <v>17</v>
      </c>
      <c r="Q19" s="110">
        <f>SUMIF(R19:AA19,"&gt;0")</f>
        <v>50845</v>
      </c>
      <c r="R19" s="238">
        <v>0</v>
      </c>
      <c r="S19" s="238">
        <v>0</v>
      </c>
      <c r="T19" s="238">
        <v>691</v>
      </c>
      <c r="U19" s="238">
        <v>19</v>
      </c>
      <c r="V19" s="238">
        <v>548</v>
      </c>
      <c r="W19" s="238">
        <v>0</v>
      </c>
      <c r="X19" s="238">
        <v>33</v>
      </c>
      <c r="Y19" s="238">
        <v>0</v>
      </c>
      <c r="Z19" s="238">
        <v>0</v>
      </c>
      <c r="AA19" s="238">
        <v>49554</v>
      </c>
    </row>
    <row r="20" spans="1:27" customFormat="1" ht="18" customHeight="1" x14ac:dyDescent="0.15">
      <c r="A20" s="144" t="s">
        <v>101</v>
      </c>
      <c r="B20" s="30" t="s">
        <v>44</v>
      </c>
      <c r="C20" s="224">
        <f>IF(D20&gt;0,D20,0)+IF(Q20&gt;0,Q20,0)</f>
        <v>2379459</v>
      </c>
      <c r="D20" s="224">
        <f>SUMIF(E20:L20,"&gt;0")+SUMIF(M20:P20,"&gt;0")</f>
        <v>1384977</v>
      </c>
      <c r="E20" s="225">
        <v>788625</v>
      </c>
      <c r="F20" s="225">
        <v>345251</v>
      </c>
      <c r="G20" s="225">
        <v>0</v>
      </c>
      <c r="H20" s="225">
        <v>0</v>
      </c>
      <c r="I20" s="225">
        <v>75026</v>
      </c>
      <c r="J20" s="225">
        <v>0</v>
      </c>
      <c r="K20" s="225">
        <v>2483</v>
      </c>
      <c r="L20" s="225">
        <v>0</v>
      </c>
      <c r="M20" s="225">
        <v>9041</v>
      </c>
      <c r="N20" s="225">
        <v>301</v>
      </c>
      <c r="O20" s="225">
        <v>155239</v>
      </c>
      <c r="P20" s="225">
        <v>9011</v>
      </c>
      <c r="Q20" s="224">
        <f>SUMIF(R20:AA20,"&gt;0")</f>
        <v>994482</v>
      </c>
      <c r="R20" s="225">
        <v>196942</v>
      </c>
      <c r="S20" s="225">
        <v>1023</v>
      </c>
      <c r="T20" s="225">
        <v>70754</v>
      </c>
      <c r="U20" s="225">
        <v>1770</v>
      </c>
      <c r="V20" s="225">
        <v>14283</v>
      </c>
      <c r="W20" s="225">
        <v>5180</v>
      </c>
      <c r="X20" s="225">
        <v>912</v>
      </c>
      <c r="Y20" s="225">
        <v>0</v>
      </c>
      <c r="Z20" s="225">
        <v>0</v>
      </c>
      <c r="AA20" s="225">
        <v>703618</v>
      </c>
    </row>
    <row r="21" spans="1:27" customFormat="1" ht="18" customHeight="1" x14ac:dyDescent="0.15">
      <c r="A21" s="226" t="s">
        <v>102</v>
      </c>
      <c r="B21" s="93" t="s">
        <v>103</v>
      </c>
      <c r="C21" s="227">
        <f>IF(D21&gt;0,D21,0)+IF(Q21&gt;0,Q21,0)</f>
        <v>1796501</v>
      </c>
      <c r="D21" s="227">
        <f>SUMIF(E21:L21,"&gt;0")+SUMIF(M21:P21,"&gt;0")</f>
        <v>1425747</v>
      </c>
      <c r="E21" s="228">
        <v>473782</v>
      </c>
      <c r="F21" s="228">
        <v>697210</v>
      </c>
      <c r="G21" s="228">
        <v>933</v>
      </c>
      <c r="H21" s="228">
        <v>0</v>
      </c>
      <c r="I21" s="228">
        <v>3162</v>
      </c>
      <c r="J21" s="228">
        <v>0</v>
      </c>
      <c r="K21" s="228">
        <v>0</v>
      </c>
      <c r="L21" s="228">
        <v>0</v>
      </c>
      <c r="M21" s="228">
        <v>235855</v>
      </c>
      <c r="N21" s="228">
        <v>12446</v>
      </c>
      <c r="O21" s="228">
        <v>2318</v>
      </c>
      <c r="P21" s="228">
        <v>41</v>
      </c>
      <c r="Q21" s="227">
        <f>SUMIF(R21:AA21,"&gt;0")</f>
        <v>370754</v>
      </c>
      <c r="R21" s="228">
        <v>21339</v>
      </c>
      <c r="S21" s="228">
        <v>935</v>
      </c>
      <c r="T21" s="228">
        <v>9877</v>
      </c>
      <c r="U21" s="228">
        <v>89</v>
      </c>
      <c r="V21" s="228">
        <v>5734</v>
      </c>
      <c r="W21" s="228">
        <v>1784</v>
      </c>
      <c r="X21" s="228">
        <v>2098</v>
      </c>
      <c r="Y21" s="228">
        <v>0</v>
      </c>
      <c r="Z21" s="228">
        <v>0</v>
      </c>
      <c r="AA21" s="228">
        <v>328898</v>
      </c>
    </row>
    <row r="22" spans="1:27" ht="18" customHeight="1" x14ac:dyDescent="0.15">
      <c r="A22" s="86" t="s">
        <v>48</v>
      </c>
      <c r="B22" s="87" t="s">
        <v>16</v>
      </c>
      <c r="C22" s="230">
        <f t="shared" ref="C22:AA22" si="5">SUMIF(C6,"&gt;0")</f>
        <v>2555866</v>
      </c>
      <c r="D22" s="230">
        <f t="shared" si="5"/>
        <v>334073</v>
      </c>
      <c r="E22" s="230">
        <f t="shared" si="5"/>
        <v>241020</v>
      </c>
      <c r="F22" s="230">
        <f t="shared" si="5"/>
        <v>2484</v>
      </c>
      <c r="G22" s="230">
        <f t="shared" si="5"/>
        <v>0</v>
      </c>
      <c r="H22" s="230">
        <f t="shared" si="5"/>
        <v>476</v>
      </c>
      <c r="I22" s="230">
        <f t="shared" si="5"/>
        <v>0</v>
      </c>
      <c r="J22" s="230">
        <f t="shared" si="5"/>
        <v>0</v>
      </c>
      <c r="K22" s="230">
        <f t="shared" si="5"/>
        <v>185</v>
      </c>
      <c r="L22" s="230">
        <f t="shared" si="5"/>
        <v>0</v>
      </c>
      <c r="M22" s="230">
        <f t="shared" si="5"/>
        <v>829</v>
      </c>
      <c r="N22" s="230">
        <f t="shared" si="5"/>
        <v>25117</v>
      </c>
      <c r="O22" s="230">
        <f t="shared" si="5"/>
        <v>5373</v>
      </c>
      <c r="P22" s="230">
        <f t="shared" si="5"/>
        <v>58589</v>
      </c>
      <c r="Q22" s="230">
        <f t="shared" si="5"/>
        <v>2221793</v>
      </c>
      <c r="R22" s="230">
        <f t="shared" si="5"/>
        <v>1197986</v>
      </c>
      <c r="S22" s="230">
        <f t="shared" si="5"/>
        <v>0</v>
      </c>
      <c r="T22" s="230">
        <f t="shared" si="5"/>
        <v>132352</v>
      </c>
      <c r="U22" s="230">
        <f t="shared" si="5"/>
        <v>0</v>
      </c>
      <c r="V22" s="230">
        <f t="shared" si="5"/>
        <v>0</v>
      </c>
      <c r="W22" s="230">
        <f t="shared" si="5"/>
        <v>26363</v>
      </c>
      <c r="X22" s="230">
        <f t="shared" si="5"/>
        <v>22405</v>
      </c>
      <c r="Y22" s="230">
        <f t="shared" si="5"/>
        <v>391</v>
      </c>
      <c r="Z22" s="230">
        <f t="shared" si="5"/>
        <v>0</v>
      </c>
      <c r="AA22" s="230">
        <f t="shared" si="5"/>
        <v>842296</v>
      </c>
    </row>
    <row r="23" spans="1:27" ht="18" customHeight="1" x14ac:dyDescent="0.15">
      <c r="A23" s="69"/>
      <c r="B23" s="81" t="s">
        <v>17</v>
      </c>
      <c r="C23" s="107">
        <f t="shared" ref="C23:AA23" si="6">SUMIF(C7,"&gt;0")</f>
        <v>3949687</v>
      </c>
      <c r="D23" s="107">
        <f t="shared" si="6"/>
        <v>998836</v>
      </c>
      <c r="E23" s="107">
        <f t="shared" si="6"/>
        <v>753367</v>
      </c>
      <c r="F23" s="107">
        <f t="shared" si="6"/>
        <v>96221</v>
      </c>
      <c r="G23" s="107">
        <f t="shared" si="6"/>
        <v>0</v>
      </c>
      <c r="H23" s="107">
        <f t="shared" si="6"/>
        <v>0</v>
      </c>
      <c r="I23" s="107">
        <f t="shared" si="6"/>
        <v>0</v>
      </c>
      <c r="J23" s="107">
        <f t="shared" si="6"/>
        <v>0</v>
      </c>
      <c r="K23" s="107">
        <f t="shared" si="6"/>
        <v>278</v>
      </c>
      <c r="L23" s="107">
        <f t="shared" si="6"/>
        <v>0</v>
      </c>
      <c r="M23" s="107">
        <f t="shared" si="6"/>
        <v>117114</v>
      </c>
      <c r="N23" s="107">
        <f t="shared" si="6"/>
        <v>21642</v>
      </c>
      <c r="O23" s="107">
        <f t="shared" si="6"/>
        <v>0</v>
      </c>
      <c r="P23" s="107">
        <f t="shared" si="6"/>
        <v>10214</v>
      </c>
      <c r="Q23" s="107">
        <f t="shared" si="6"/>
        <v>2950851</v>
      </c>
      <c r="R23" s="107">
        <f t="shared" si="6"/>
        <v>517023</v>
      </c>
      <c r="S23" s="107">
        <f t="shared" si="6"/>
        <v>4799</v>
      </c>
      <c r="T23" s="107">
        <f t="shared" si="6"/>
        <v>255444</v>
      </c>
      <c r="U23" s="107">
        <f t="shared" si="6"/>
        <v>0</v>
      </c>
      <c r="V23" s="107">
        <f t="shared" si="6"/>
        <v>2893</v>
      </c>
      <c r="W23" s="107">
        <f t="shared" si="6"/>
        <v>3306</v>
      </c>
      <c r="X23" s="107">
        <f t="shared" si="6"/>
        <v>14844</v>
      </c>
      <c r="Y23" s="107">
        <f t="shared" si="6"/>
        <v>0</v>
      </c>
      <c r="Z23" s="107">
        <f t="shared" si="6"/>
        <v>0</v>
      </c>
      <c r="AA23" s="107">
        <f t="shared" si="6"/>
        <v>2152542</v>
      </c>
    </row>
    <row r="24" spans="1:27" ht="18" customHeight="1" x14ac:dyDescent="0.15">
      <c r="A24" s="69"/>
      <c r="B24" s="81" t="s">
        <v>19</v>
      </c>
      <c r="C24" s="107">
        <f t="shared" ref="C24:AA24" si="7">SUMIF(C8,"&gt;0")</f>
        <v>4441391</v>
      </c>
      <c r="D24" s="107">
        <f t="shared" si="7"/>
        <v>3132047</v>
      </c>
      <c r="E24" s="107">
        <f t="shared" si="7"/>
        <v>1315470</v>
      </c>
      <c r="F24" s="107">
        <f t="shared" si="7"/>
        <v>1376788</v>
      </c>
      <c r="G24" s="107">
        <f t="shared" si="7"/>
        <v>381</v>
      </c>
      <c r="H24" s="107">
        <f t="shared" si="7"/>
        <v>42</v>
      </c>
      <c r="I24" s="107">
        <f t="shared" si="7"/>
        <v>50854</v>
      </c>
      <c r="J24" s="107">
        <f t="shared" si="7"/>
        <v>0</v>
      </c>
      <c r="K24" s="107">
        <f t="shared" si="7"/>
        <v>25</v>
      </c>
      <c r="L24" s="107">
        <f t="shared" si="7"/>
        <v>0</v>
      </c>
      <c r="M24" s="107">
        <f t="shared" si="7"/>
        <v>58923</v>
      </c>
      <c r="N24" s="107">
        <f t="shared" si="7"/>
        <v>65367</v>
      </c>
      <c r="O24" s="107">
        <f t="shared" si="7"/>
        <v>232570</v>
      </c>
      <c r="P24" s="107">
        <f t="shared" si="7"/>
        <v>31627</v>
      </c>
      <c r="Q24" s="107">
        <f t="shared" si="7"/>
        <v>1309344</v>
      </c>
      <c r="R24" s="107">
        <f t="shared" si="7"/>
        <v>120964</v>
      </c>
      <c r="S24" s="107">
        <f t="shared" si="7"/>
        <v>233</v>
      </c>
      <c r="T24" s="107">
        <f t="shared" si="7"/>
        <v>98610</v>
      </c>
      <c r="U24" s="107">
        <f t="shared" si="7"/>
        <v>16</v>
      </c>
      <c r="V24" s="107">
        <f t="shared" si="7"/>
        <v>42454</v>
      </c>
      <c r="W24" s="107">
        <f t="shared" si="7"/>
        <v>3917</v>
      </c>
      <c r="X24" s="107">
        <f t="shared" si="7"/>
        <v>9687</v>
      </c>
      <c r="Y24" s="107">
        <f t="shared" si="7"/>
        <v>0</v>
      </c>
      <c r="Z24" s="107">
        <f t="shared" si="7"/>
        <v>0</v>
      </c>
      <c r="AA24" s="107">
        <f t="shared" si="7"/>
        <v>1033463</v>
      </c>
    </row>
    <row r="25" spans="1:27" ht="18" customHeight="1" x14ac:dyDescent="0.15">
      <c r="A25" s="69"/>
      <c r="B25" s="81" t="s">
        <v>20</v>
      </c>
      <c r="C25" s="107">
        <f t="shared" ref="C25:AA25" si="8">SUMIF(C9,"&gt;0")</f>
        <v>2483496</v>
      </c>
      <c r="D25" s="107">
        <f t="shared" si="8"/>
        <v>1337857</v>
      </c>
      <c r="E25" s="107">
        <f t="shared" si="8"/>
        <v>391923</v>
      </c>
      <c r="F25" s="107">
        <f t="shared" si="8"/>
        <v>505667</v>
      </c>
      <c r="G25" s="107">
        <f t="shared" si="8"/>
        <v>0</v>
      </c>
      <c r="H25" s="107">
        <f t="shared" si="8"/>
        <v>1621</v>
      </c>
      <c r="I25" s="107">
        <f t="shared" si="8"/>
        <v>893</v>
      </c>
      <c r="J25" s="107">
        <f t="shared" si="8"/>
        <v>0</v>
      </c>
      <c r="K25" s="107">
        <f t="shared" si="8"/>
        <v>0</v>
      </c>
      <c r="L25" s="107">
        <f t="shared" si="8"/>
        <v>0</v>
      </c>
      <c r="M25" s="107">
        <f t="shared" si="8"/>
        <v>356045</v>
      </c>
      <c r="N25" s="107">
        <f t="shared" si="8"/>
        <v>63768</v>
      </c>
      <c r="O25" s="107">
        <f t="shared" si="8"/>
        <v>1486</v>
      </c>
      <c r="P25" s="107">
        <f t="shared" si="8"/>
        <v>16454</v>
      </c>
      <c r="Q25" s="107">
        <f t="shared" si="8"/>
        <v>1145639</v>
      </c>
      <c r="R25" s="107">
        <f t="shared" si="8"/>
        <v>73941</v>
      </c>
      <c r="S25" s="107">
        <f t="shared" si="8"/>
        <v>6154</v>
      </c>
      <c r="T25" s="107">
        <f t="shared" si="8"/>
        <v>97551</v>
      </c>
      <c r="U25" s="107">
        <f t="shared" si="8"/>
        <v>22</v>
      </c>
      <c r="V25" s="107">
        <f t="shared" si="8"/>
        <v>2670</v>
      </c>
      <c r="W25" s="107">
        <f t="shared" si="8"/>
        <v>0</v>
      </c>
      <c r="X25" s="107">
        <f t="shared" si="8"/>
        <v>2200</v>
      </c>
      <c r="Y25" s="107">
        <f t="shared" si="8"/>
        <v>0</v>
      </c>
      <c r="Z25" s="107">
        <f t="shared" si="8"/>
        <v>0</v>
      </c>
      <c r="AA25" s="107">
        <f t="shared" si="8"/>
        <v>963101</v>
      </c>
    </row>
    <row r="26" spans="1:27" ht="18" customHeight="1" x14ac:dyDescent="0.15">
      <c r="A26" s="69"/>
      <c r="B26" s="81" t="s">
        <v>41</v>
      </c>
      <c r="C26" s="107">
        <f t="shared" ref="C26:AA26" si="9">SUMIF(C18,"&gt;0")</f>
        <v>761553</v>
      </c>
      <c r="D26" s="107">
        <f t="shared" si="9"/>
        <v>531053</v>
      </c>
      <c r="E26" s="107">
        <f t="shared" si="9"/>
        <v>268711</v>
      </c>
      <c r="F26" s="107">
        <f t="shared" si="9"/>
        <v>192980</v>
      </c>
      <c r="G26" s="107">
        <f t="shared" si="9"/>
        <v>0</v>
      </c>
      <c r="H26" s="107">
        <f t="shared" si="9"/>
        <v>82</v>
      </c>
      <c r="I26" s="107">
        <f t="shared" si="9"/>
        <v>2795</v>
      </c>
      <c r="J26" s="107">
        <f t="shared" si="9"/>
        <v>0</v>
      </c>
      <c r="K26" s="107">
        <f t="shared" si="9"/>
        <v>0</v>
      </c>
      <c r="L26" s="107">
        <f t="shared" si="9"/>
        <v>0</v>
      </c>
      <c r="M26" s="107">
        <f t="shared" si="9"/>
        <v>48176</v>
      </c>
      <c r="N26" s="107">
        <f t="shared" si="9"/>
        <v>17861</v>
      </c>
      <c r="O26" s="107">
        <f t="shared" si="9"/>
        <v>6</v>
      </c>
      <c r="P26" s="107">
        <f t="shared" si="9"/>
        <v>442</v>
      </c>
      <c r="Q26" s="107">
        <f t="shared" si="9"/>
        <v>230500</v>
      </c>
      <c r="R26" s="107">
        <f t="shared" si="9"/>
        <v>1911</v>
      </c>
      <c r="S26" s="107">
        <f t="shared" si="9"/>
        <v>198</v>
      </c>
      <c r="T26" s="107">
        <f t="shared" si="9"/>
        <v>10350</v>
      </c>
      <c r="U26" s="107">
        <f t="shared" si="9"/>
        <v>17</v>
      </c>
      <c r="V26" s="107">
        <f t="shared" si="9"/>
        <v>42</v>
      </c>
      <c r="W26" s="107">
        <f t="shared" si="9"/>
        <v>149</v>
      </c>
      <c r="X26" s="107">
        <f t="shared" si="9"/>
        <v>328</v>
      </c>
      <c r="Y26" s="107">
        <f t="shared" si="9"/>
        <v>0</v>
      </c>
      <c r="Z26" s="107">
        <f t="shared" si="9"/>
        <v>33</v>
      </c>
      <c r="AA26" s="107">
        <f t="shared" si="9"/>
        <v>217472</v>
      </c>
    </row>
    <row r="27" spans="1:27" ht="18" customHeight="1" x14ac:dyDescent="0.15">
      <c r="A27" s="69"/>
      <c r="B27" s="81" t="s">
        <v>37</v>
      </c>
      <c r="C27" s="107">
        <f t="shared" ref="C27:AA27" si="10">SUMIF(C19,"&gt;0")</f>
        <v>220016</v>
      </c>
      <c r="D27" s="107">
        <f t="shared" si="10"/>
        <v>169171</v>
      </c>
      <c r="E27" s="107">
        <f t="shared" si="10"/>
        <v>71789</v>
      </c>
      <c r="F27" s="107">
        <f t="shared" si="10"/>
        <v>78099</v>
      </c>
      <c r="G27" s="107">
        <f t="shared" si="10"/>
        <v>0</v>
      </c>
      <c r="H27" s="107">
        <f t="shared" si="10"/>
        <v>0</v>
      </c>
      <c r="I27" s="107">
        <f t="shared" si="10"/>
        <v>543</v>
      </c>
      <c r="J27" s="107">
        <f t="shared" si="10"/>
        <v>0</v>
      </c>
      <c r="K27" s="107">
        <f t="shared" si="10"/>
        <v>0</v>
      </c>
      <c r="L27" s="107">
        <f t="shared" si="10"/>
        <v>0</v>
      </c>
      <c r="M27" s="107">
        <f t="shared" si="10"/>
        <v>16424</v>
      </c>
      <c r="N27" s="107">
        <f t="shared" si="10"/>
        <v>2299</v>
      </c>
      <c r="O27" s="107">
        <f t="shared" si="10"/>
        <v>0</v>
      </c>
      <c r="P27" s="107">
        <f t="shared" si="10"/>
        <v>17</v>
      </c>
      <c r="Q27" s="107">
        <f t="shared" si="10"/>
        <v>50845</v>
      </c>
      <c r="R27" s="107">
        <f t="shared" si="10"/>
        <v>0</v>
      </c>
      <c r="S27" s="107">
        <f t="shared" si="10"/>
        <v>0</v>
      </c>
      <c r="T27" s="107">
        <f t="shared" si="10"/>
        <v>691</v>
      </c>
      <c r="U27" s="107">
        <f t="shared" si="10"/>
        <v>19</v>
      </c>
      <c r="V27" s="107">
        <f t="shared" si="10"/>
        <v>548</v>
      </c>
      <c r="W27" s="107">
        <f t="shared" si="10"/>
        <v>0</v>
      </c>
      <c r="X27" s="107">
        <f t="shared" si="10"/>
        <v>33</v>
      </c>
      <c r="Y27" s="107">
        <f t="shared" si="10"/>
        <v>0</v>
      </c>
      <c r="Z27" s="107">
        <f t="shared" si="10"/>
        <v>0</v>
      </c>
      <c r="AA27" s="107">
        <f t="shared" si="10"/>
        <v>49554</v>
      </c>
    </row>
    <row r="28" spans="1:27" ht="18" customHeight="1" x14ac:dyDescent="0.15">
      <c r="A28" s="69"/>
      <c r="B28" s="81" t="s">
        <v>22</v>
      </c>
      <c r="C28" s="107">
        <f t="shared" ref="C28:AA28" si="11">SUMIF(C10,"&gt;0")</f>
        <v>4874104</v>
      </c>
      <c r="D28" s="107">
        <f t="shared" si="11"/>
        <v>3311420</v>
      </c>
      <c r="E28" s="107">
        <f t="shared" si="11"/>
        <v>1960883</v>
      </c>
      <c r="F28" s="107">
        <f t="shared" si="11"/>
        <v>964833</v>
      </c>
      <c r="G28" s="107">
        <f t="shared" si="11"/>
        <v>236</v>
      </c>
      <c r="H28" s="107">
        <f t="shared" si="11"/>
        <v>0</v>
      </c>
      <c r="I28" s="107">
        <f t="shared" si="11"/>
        <v>21401</v>
      </c>
      <c r="J28" s="107">
        <f t="shared" si="11"/>
        <v>0</v>
      </c>
      <c r="K28" s="107">
        <f t="shared" si="11"/>
        <v>10218</v>
      </c>
      <c r="L28" s="107">
        <f t="shared" si="11"/>
        <v>0</v>
      </c>
      <c r="M28" s="107">
        <f t="shared" si="11"/>
        <v>262571</v>
      </c>
      <c r="N28" s="107">
        <f t="shared" si="11"/>
        <v>87941</v>
      </c>
      <c r="O28" s="107">
        <f t="shared" si="11"/>
        <v>2012</v>
      </c>
      <c r="P28" s="107">
        <f t="shared" si="11"/>
        <v>1325</v>
      </c>
      <c r="Q28" s="107">
        <f t="shared" si="11"/>
        <v>1562684</v>
      </c>
      <c r="R28" s="107">
        <f t="shared" si="11"/>
        <v>187855</v>
      </c>
      <c r="S28" s="107">
        <f t="shared" si="11"/>
        <v>9256</v>
      </c>
      <c r="T28" s="107">
        <f t="shared" si="11"/>
        <v>79808</v>
      </c>
      <c r="U28" s="107">
        <f t="shared" si="11"/>
        <v>2367</v>
      </c>
      <c r="V28" s="107">
        <f t="shared" si="11"/>
        <v>12646</v>
      </c>
      <c r="W28" s="107">
        <f t="shared" si="11"/>
        <v>17165</v>
      </c>
      <c r="X28" s="107">
        <f t="shared" si="11"/>
        <v>4710</v>
      </c>
      <c r="Y28" s="107">
        <f t="shared" si="11"/>
        <v>0</v>
      </c>
      <c r="Z28" s="107">
        <f t="shared" si="11"/>
        <v>4</v>
      </c>
      <c r="AA28" s="107">
        <f t="shared" si="11"/>
        <v>1248873</v>
      </c>
    </row>
    <row r="29" spans="1:27" ht="18" customHeight="1" x14ac:dyDescent="0.15">
      <c r="A29" s="69"/>
      <c r="B29" s="81" t="s">
        <v>44</v>
      </c>
      <c r="C29" s="107">
        <f t="shared" ref="C29:AA29" si="12">SUMIF(C20,"&gt;0")</f>
        <v>2379459</v>
      </c>
      <c r="D29" s="107">
        <f t="shared" si="12"/>
        <v>1384977</v>
      </c>
      <c r="E29" s="107">
        <f t="shared" si="12"/>
        <v>788625</v>
      </c>
      <c r="F29" s="107">
        <f t="shared" si="12"/>
        <v>345251</v>
      </c>
      <c r="G29" s="107">
        <f t="shared" si="12"/>
        <v>0</v>
      </c>
      <c r="H29" s="107">
        <f t="shared" si="12"/>
        <v>0</v>
      </c>
      <c r="I29" s="107">
        <f t="shared" si="12"/>
        <v>75026</v>
      </c>
      <c r="J29" s="107">
        <f t="shared" si="12"/>
        <v>0</v>
      </c>
      <c r="K29" s="107">
        <f t="shared" si="12"/>
        <v>2483</v>
      </c>
      <c r="L29" s="107">
        <f t="shared" si="12"/>
        <v>0</v>
      </c>
      <c r="M29" s="107">
        <f t="shared" si="12"/>
        <v>9041</v>
      </c>
      <c r="N29" s="107">
        <f t="shared" si="12"/>
        <v>301</v>
      </c>
      <c r="O29" s="107">
        <f t="shared" si="12"/>
        <v>155239</v>
      </c>
      <c r="P29" s="107">
        <f t="shared" si="12"/>
        <v>9011</v>
      </c>
      <c r="Q29" s="107">
        <f t="shared" si="12"/>
        <v>994482</v>
      </c>
      <c r="R29" s="107">
        <f t="shared" si="12"/>
        <v>196942</v>
      </c>
      <c r="S29" s="107">
        <f t="shared" si="12"/>
        <v>1023</v>
      </c>
      <c r="T29" s="107">
        <f t="shared" si="12"/>
        <v>70754</v>
      </c>
      <c r="U29" s="107">
        <f t="shared" si="12"/>
        <v>1770</v>
      </c>
      <c r="V29" s="107">
        <f t="shared" si="12"/>
        <v>14283</v>
      </c>
      <c r="W29" s="107">
        <f t="shared" si="12"/>
        <v>5180</v>
      </c>
      <c r="X29" s="107">
        <f t="shared" si="12"/>
        <v>912</v>
      </c>
      <c r="Y29" s="107">
        <f t="shared" si="12"/>
        <v>0</v>
      </c>
      <c r="Z29" s="107">
        <f t="shared" si="12"/>
        <v>0</v>
      </c>
      <c r="AA29" s="107">
        <f t="shared" si="12"/>
        <v>703618</v>
      </c>
    </row>
    <row r="30" spans="1:27" ht="18" customHeight="1" x14ac:dyDescent="0.15">
      <c r="A30" s="69"/>
      <c r="B30" s="81" t="s">
        <v>24</v>
      </c>
      <c r="C30" s="107">
        <f t="shared" ref="C30:AA30" si="13">SUMIF(C11,"&gt;0")</f>
        <v>4056218</v>
      </c>
      <c r="D30" s="107">
        <f t="shared" si="13"/>
        <v>3308460</v>
      </c>
      <c r="E30" s="107">
        <f t="shared" si="13"/>
        <v>1635441</v>
      </c>
      <c r="F30" s="107">
        <f t="shared" si="13"/>
        <v>1360883</v>
      </c>
      <c r="G30" s="107">
        <f t="shared" si="13"/>
        <v>0</v>
      </c>
      <c r="H30" s="107">
        <f t="shared" si="13"/>
        <v>0</v>
      </c>
      <c r="I30" s="107">
        <f t="shared" si="13"/>
        <v>86156</v>
      </c>
      <c r="J30" s="107">
        <f t="shared" si="13"/>
        <v>0</v>
      </c>
      <c r="K30" s="107">
        <f t="shared" si="13"/>
        <v>0</v>
      </c>
      <c r="L30" s="107">
        <f t="shared" si="13"/>
        <v>0</v>
      </c>
      <c r="M30" s="107">
        <f t="shared" si="13"/>
        <v>59675</v>
      </c>
      <c r="N30" s="107">
        <f t="shared" si="13"/>
        <v>5930</v>
      </c>
      <c r="O30" s="107">
        <f t="shared" si="13"/>
        <v>141142</v>
      </c>
      <c r="P30" s="107">
        <f t="shared" si="13"/>
        <v>19233</v>
      </c>
      <c r="Q30" s="107">
        <f t="shared" si="13"/>
        <v>747758</v>
      </c>
      <c r="R30" s="107">
        <f t="shared" si="13"/>
        <v>27489</v>
      </c>
      <c r="S30" s="107">
        <f t="shared" si="13"/>
        <v>17</v>
      </c>
      <c r="T30" s="107">
        <f t="shared" si="13"/>
        <v>17070</v>
      </c>
      <c r="U30" s="107">
        <f t="shared" si="13"/>
        <v>741</v>
      </c>
      <c r="V30" s="107">
        <f t="shared" si="13"/>
        <v>57187</v>
      </c>
      <c r="W30" s="107">
        <f t="shared" si="13"/>
        <v>2063</v>
      </c>
      <c r="X30" s="107">
        <f t="shared" si="13"/>
        <v>1743</v>
      </c>
      <c r="Y30" s="107">
        <f t="shared" si="13"/>
        <v>0</v>
      </c>
      <c r="Z30" s="107">
        <f t="shared" si="13"/>
        <v>0</v>
      </c>
      <c r="AA30" s="107">
        <f t="shared" si="13"/>
        <v>641448</v>
      </c>
    </row>
    <row r="31" spans="1:27" ht="18" customHeight="1" x14ac:dyDescent="0.15">
      <c r="A31" s="69"/>
      <c r="B31" s="81" t="s">
        <v>25</v>
      </c>
      <c r="C31" s="107">
        <f t="shared" ref="C31:AA31" si="14">SUMIF(C12,"&gt;0")</f>
        <v>5829694</v>
      </c>
      <c r="D31" s="107">
        <f t="shared" si="14"/>
        <v>3552090</v>
      </c>
      <c r="E31" s="107">
        <f t="shared" si="14"/>
        <v>2490821</v>
      </c>
      <c r="F31" s="107">
        <f t="shared" si="14"/>
        <v>704288</v>
      </c>
      <c r="G31" s="107">
        <f t="shared" si="14"/>
        <v>0</v>
      </c>
      <c r="H31" s="107">
        <f t="shared" si="14"/>
        <v>0</v>
      </c>
      <c r="I31" s="107">
        <f t="shared" si="14"/>
        <v>486</v>
      </c>
      <c r="J31" s="107">
        <f t="shared" si="14"/>
        <v>0</v>
      </c>
      <c r="K31" s="107">
        <f t="shared" si="14"/>
        <v>17681</v>
      </c>
      <c r="L31" s="107">
        <f t="shared" si="14"/>
        <v>0</v>
      </c>
      <c r="M31" s="107">
        <f t="shared" si="14"/>
        <v>279974</v>
      </c>
      <c r="N31" s="107">
        <f t="shared" si="14"/>
        <v>57419</v>
      </c>
      <c r="O31" s="107">
        <f t="shared" si="14"/>
        <v>0</v>
      </c>
      <c r="P31" s="107">
        <f t="shared" si="14"/>
        <v>1421</v>
      </c>
      <c r="Q31" s="107">
        <f t="shared" si="14"/>
        <v>2277604</v>
      </c>
      <c r="R31" s="107">
        <f t="shared" si="14"/>
        <v>556248</v>
      </c>
      <c r="S31" s="107">
        <f t="shared" si="14"/>
        <v>1555</v>
      </c>
      <c r="T31" s="107">
        <f t="shared" si="14"/>
        <v>165395</v>
      </c>
      <c r="U31" s="107">
        <f t="shared" si="14"/>
        <v>4</v>
      </c>
      <c r="V31" s="107">
        <f t="shared" si="14"/>
        <v>0</v>
      </c>
      <c r="W31" s="107">
        <f t="shared" si="14"/>
        <v>10929</v>
      </c>
      <c r="X31" s="107">
        <f t="shared" si="14"/>
        <v>12457</v>
      </c>
      <c r="Y31" s="107">
        <f t="shared" si="14"/>
        <v>471</v>
      </c>
      <c r="Z31" s="107">
        <f t="shared" si="14"/>
        <v>0</v>
      </c>
      <c r="AA31" s="107">
        <f t="shared" si="14"/>
        <v>1530545</v>
      </c>
    </row>
    <row r="32" spans="1:27" ht="18" customHeight="1" x14ac:dyDescent="0.15">
      <c r="A32" s="69"/>
      <c r="B32" s="81" t="s">
        <v>27</v>
      </c>
      <c r="C32" s="107">
        <f t="shared" ref="C32:AA32" si="15">SUMIF(C13,"&gt;0")</f>
        <v>6511878</v>
      </c>
      <c r="D32" s="107">
        <f t="shared" si="15"/>
        <v>4740612</v>
      </c>
      <c r="E32" s="107">
        <f t="shared" si="15"/>
        <v>1837386</v>
      </c>
      <c r="F32" s="107">
        <f t="shared" si="15"/>
        <v>2205270</v>
      </c>
      <c r="G32" s="107">
        <f t="shared" si="15"/>
        <v>0</v>
      </c>
      <c r="H32" s="107">
        <f t="shared" si="15"/>
        <v>0</v>
      </c>
      <c r="I32" s="107">
        <f t="shared" si="15"/>
        <v>254</v>
      </c>
      <c r="J32" s="107">
        <f t="shared" si="15"/>
        <v>0</v>
      </c>
      <c r="K32" s="107">
        <f t="shared" si="15"/>
        <v>37487</v>
      </c>
      <c r="L32" s="107">
        <f t="shared" si="15"/>
        <v>0</v>
      </c>
      <c r="M32" s="107">
        <f t="shared" si="15"/>
        <v>449271</v>
      </c>
      <c r="N32" s="107">
        <f t="shared" si="15"/>
        <v>206504</v>
      </c>
      <c r="O32" s="107">
        <f t="shared" si="15"/>
        <v>3427</v>
      </c>
      <c r="P32" s="107">
        <f t="shared" si="15"/>
        <v>1013</v>
      </c>
      <c r="Q32" s="107">
        <f t="shared" si="15"/>
        <v>1771266</v>
      </c>
      <c r="R32" s="107">
        <f t="shared" si="15"/>
        <v>74858</v>
      </c>
      <c r="S32" s="107">
        <f t="shared" si="15"/>
        <v>32947</v>
      </c>
      <c r="T32" s="107">
        <f t="shared" si="15"/>
        <v>114765</v>
      </c>
      <c r="U32" s="107">
        <f t="shared" si="15"/>
        <v>946</v>
      </c>
      <c r="V32" s="107">
        <f t="shared" si="15"/>
        <v>4698</v>
      </c>
      <c r="W32" s="107">
        <f t="shared" si="15"/>
        <v>3879</v>
      </c>
      <c r="X32" s="107">
        <f t="shared" si="15"/>
        <v>1048</v>
      </c>
      <c r="Y32" s="107">
        <f t="shared" si="15"/>
        <v>20</v>
      </c>
      <c r="Z32" s="107">
        <f t="shared" si="15"/>
        <v>98</v>
      </c>
      <c r="AA32" s="107">
        <f t="shared" si="15"/>
        <v>1538007</v>
      </c>
    </row>
    <row r="33" spans="1:30" ht="18" customHeight="1" x14ac:dyDescent="0.15">
      <c r="A33" s="69"/>
      <c r="B33" s="81" t="s">
        <v>29</v>
      </c>
      <c r="C33" s="107">
        <f t="shared" ref="C33:AA33" si="16">SUMIF(C14,"&gt;0")</f>
        <v>7053526</v>
      </c>
      <c r="D33" s="107">
        <f t="shared" si="16"/>
        <v>5882470</v>
      </c>
      <c r="E33" s="107">
        <f t="shared" si="16"/>
        <v>2202491</v>
      </c>
      <c r="F33" s="107">
        <f t="shared" si="16"/>
        <v>2973198</v>
      </c>
      <c r="G33" s="107">
        <f t="shared" si="16"/>
        <v>0</v>
      </c>
      <c r="H33" s="107">
        <f t="shared" si="16"/>
        <v>1</v>
      </c>
      <c r="I33" s="107">
        <f t="shared" si="16"/>
        <v>5352</v>
      </c>
      <c r="J33" s="107">
        <f t="shared" si="16"/>
        <v>0</v>
      </c>
      <c r="K33" s="107">
        <f t="shared" si="16"/>
        <v>35123</v>
      </c>
      <c r="L33" s="107">
        <f t="shared" si="16"/>
        <v>0</v>
      </c>
      <c r="M33" s="107">
        <f t="shared" si="16"/>
        <v>529082</v>
      </c>
      <c r="N33" s="107">
        <f t="shared" si="16"/>
        <v>134273</v>
      </c>
      <c r="O33" s="107">
        <f t="shared" si="16"/>
        <v>1526</v>
      </c>
      <c r="P33" s="107">
        <f t="shared" si="16"/>
        <v>1424</v>
      </c>
      <c r="Q33" s="107">
        <f t="shared" si="16"/>
        <v>1171056</v>
      </c>
      <c r="R33" s="107">
        <f t="shared" si="16"/>
        <v>86074</v>
      </c>
      <c r="S33" s="107">
        <f t="shared" si="16"/>
        <v>15883</v>
      </c>
      <c r="T33" s="107">
        <f t="shared" si="16"/>
        <v>112370</v>
      </c>
      <c r="U33" s="107">
        <f t="shared" si="16"/>
        <v>9638</v>
      </c>
      <c r="V33" s="107">
        <f t="shared" si="16"/>
        <v>10028</v>
      </c>
      <c r="W33" s="107">
        <f t="shared" si="16"/>
        <v>6086</v>
      </c>
      <c r="X33" s="107">
        <f t="shared" si="16"/>
        <v>5726</v>
      </c>
      <c r="Y33" s="107">
        <f t="shared" si="16"/>
        <v>0</v>
      </c>
      <c r="Z33" s="107">
        <f t="shared" si="16"/>
        <v>0</v>
      </c>
      <c r="AA33" s="107">
        <f t="shared" si="16"/>
        <v>925251</v>
      </c>
    </row>
    <row r="34" spans="1:30" ht="18" customHeight="1" x14ac:dyDescent="0.15">
      <c r="A34" s="69"/>
      <c r="B34" s="81" t="s">
        <v>32</v>
      </c>
      <c r="C34" s="107">
        <f t="shared" ref="C34:AA34" si="17">SUMIF(C15:C16,"&gt;0")</f>
        <v>9730564</v>
      </c>
      <c r="D34" s="107">
        <f t="shared" si="17"/>
        <v>7998254</v>
      </c>
      <c r="E34" s="107">
        <f t="shared" si="17"/>
        <v>2072966</v>
      </c>
      <c r="F34" s="107">
        <f t="shared" si="17"/>
        <v>3890358</v>
      </c>
      <c r="G34" s="107">
        <f t="shared" si="17"/>
        <v>0</v>
      </c>
      <c r="H34" s="107">
        <f t="shared" si="17"/>
        <v>0</v>
      </c>
      <c r="I34" s="107">
        <f t="shared" si="17"/>
        <v>7195</v>
      </c>
      <c r="J34" s="107">
        <f t="shared" si="17"/>
        <v>0</v>
      </c>
      <c r="K34" s="107">
        <f t="shared" si="17"/>
        <v>19331</v>
      </c>
      <c r="L34" s="107">
        <f t="shared" si="17"/>
        <v>0</v>
      </c>
      <c r="M34" s="107">
        <f t="shared" si="17"/>
        <v>1712051</v>
      </c>
      <c r="N34" s="107">
        <f t="shared" si="17"/>
        <v>275122</v>
      </c>
      <c r="O34" s="107">
        <f t="shared" si="17"/>
        <v>8920</v>
      </c>
      <c r="P34" s="107">
        <f t="shared" si="17"/>
        <v>12311</v>
      </c>
      <c r="Q34" s="107">
        <f t="shared" si="17"/>
        <v>1732310</v>
      </c>
      <c r="R34" s="107">
        <f t="shared" si="17"/>
        <v>175987</v>
      </c>
      <c r="S34" s="107">
        <f t="shared" si="17"/>
        <v>12995</v>
      </c>
      <c r="T34" s="107">
        <f t="shared" si="17"/>
        <v>131022</v>
      </c>
      <c r="U34" s="107">
        <f t="shared" si="17"/>
        <v>5281</v>
      </c>
      <c r="V34" s="107">
        <f t="shared" si="17"/>
        <v>4722</v>
      </c>
      <c r="W34" s="107">
        <f t="shared" si="17"/>
        <v>4902</v>
      </c>
      <c r="X34" s="107">
        <f t="shared" si="17"/>
        <v>10247</v>
      </c>
      <c r="Y34" s="107">
        <f t="shared" si="17"/>
        <v>0</v>
      </c>
      <c r="Z34" s="107">
        <f t="shared" si="17"/>
        <v>0</v>
      </c>
      <c r="AA34" s="107">
        <f t="shared" si="17"/>
        <v>1387154</v>
      </c>
    </row>
    <row r="35" spans="1:30" ht="18" customHeight="1" x14ac:dyDescent="0.15">
      <c r="A35" s="89"/>
      <c r="B35" s="90" t="s">
        <v>103</v>
      </c>
      <c r="C35" s="111">
        <f t="shared" ref="C35:AA35" si="18">SUMIF(C21,"&gt;0")</f>
        <v>1796501</v>
      </c>
      <c r="D35" s="111">
        <f t="shared" si="18"/>
        <v>1425747</v>
      </c>
      <c r="E35" s="111">
        <f t="shared" si="18"/>
        <v>473782</v>
      </c>
      <c r="F35" s="111">
        <f t="shared" si="18"/>
        <v>697210</v>
      </c>
      <c r="G35" s="111">
        <f t="shared" si="18"/>
        <v>933</v>
      </c>
      <c r="H35" s="111">
        <f t="shared" si="18"/>
        <v>0</v>
      </c>
      <c r="I35" s="111">
        <f t="shared" si="18"/>
        <v>3162</v>
      </c>
      <c r="J35" s="111">
        <f t="shared" si="18"/>
        <v>0</v>
      </c>
      <c r="K35" s="111">
        <f t="shared" si="18"/>
        <v>0</v>
      </c>
      <c r="L35" s="111">
        <f t="shared" si="18"/>
        <v>0</v>
      </c>
      <c r="M35" s="111">
        <f t="shared" si="18"/>
        <v>235855</v>
      </c>
      <c r="N35" s="111">
        <f t="shared" si="18"/>
        <v>12446</v>
      </c>
      <c r="O35" s="111">
        <f t="shared" si="18"/>
        <v>2318</v>
      </c>
      <c r="P35" s="111">
        <f t="shared" si="18"/>
        <v>41</v>
      </c>
      <c r="Q35" s="111">
        <f t="shared" si="18"/>
        <v>370754</v>
      </c>
      <c r="R35" s="111">
        <f t="shared" si="18"/>
        <v>21339</v>
      </c>
      <c r="S35" s="111">
        <f t="shared" si="18"/>
        <v>935</v>
      </c>
      <c r="T35" s="111">
        <f t="shared" si="18"/>
        <v>9877</v>
      </c>
      <c r="U35" s="111">
        <f t="shared" si="18"/>
        <v>89</v>
      </c>
      <c r="V35" s="111">
        <f t="shared" si="18"/>
        <v>5734</v>
      </c>
      <c r="W35" s="111">
        <f t="shared" si="18"/>
        <v>1784</v>
      </c>
      <c r="X35" s="111">
        <f t="shared" si="18"/>
        <v>2098</v>
      </c>
      <c r="Y35" s="111">
        <f t="shared" si="18"/>
        <v>0</v>
      </c>
      <c r="Z35" s="111">
        <f t="shared" si="18"/>
        <v>0</v>
      </c>
      <c r="AA35" s="111">
        <f t="shared" si="18"/>
        <v>328898</v>
      </c>
    </row>
    <row r="36" spans="1:30" ht="13.5" customHeight="1" x14ac:dyDescent="0.15">
      <c r="A36" s="6" t="s">
        <v>173</v>
      </c>
      <c r="B36" s="1"/>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ht="13.5" customHeight="1" x14ac:dyDescent="0.15">
      <c r="A37" s="6" t="s">
        <v>174</v>
      </c>
      <c r="B37"/>
    </row>
    <row r="38" spans="1:30" x14ac:dyDescent="0.15">
      <c r="A38" s="6"/>
    </row>
  </sheetData>
  <mergeCells count="5">
    <mergeCell ref="A3:B4"/>
    <mergeCell ref="C3:C4"/>
    <mergeCell ref="D3:P3"/>
    <mergeCell ref="Q3:AA3"/>
    <mergeCell ref="A5:B5"/>
  </mergeCells>
  <phoneticPr fontId="4"/>
  <dataValidations count="1">
    <dataValidation type="decimal" operator="greaterThanOrEqual" allowBlank="1" showInputMessage="1" showErrorMessage="1" sqref="E18:P35 E6:P16 R6:AA16 R18:AA35" xr:uid="{F60242FE-A13E-4859-9903-FB00A24791C2}">
      <formula1>0</formula1>
    </dataValidation>
  </dataValidations>
  <pageMargins left="0.39370078740157483" right="0.19685039370078741" top="0.78740157480314965" bottom="0.19685039370078741" header="0" footer="0"/>
  <pageSetup paperSize="9" scale="49" fitToHeight="0" pageOrder="overThenDown"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17E2F-EFF4-420E-9E75-BA86D09B3B8F}">
  <sheetPr codeName="Sheet10">
    <pageSetUpPr fitToPage="1"/>
  </sheetPr>
  <dimension ref="A1:AM40"/>
  <sheetViews>
    <sheetView view="pageBreakPreview" topLeftCell="A22" zoomScaleNormal="100" zoomScaleSheetLayoutView="100" workbookViewId="0">
      <selection activeCell="E28" sqref="E28"/>
    </sheetView>
  </sheetViews>
  <sheetFormatPr defaultColWidth="9" defaultRowHeight="11.25" x14ac:dyDescent="0.15"/>
  <cols>
    <col min="1" max="1" width="19.5" style="1" customWidth="1"/>
    <col min="2" max="2" width="10.5" style="1" customWidth="1"/>
    <col min="3" max="35" width="12.125" style="2" customWidth="1"/>
    <col min="36" max="16384" width="9" style="1"/>
  </cols>
  <sheetData>
    <row r="1" spans="1:39" ht="13.5" x14ac:dyDescent="0.15">
      <c r="A1" t="s">
        <v>175</v>
      </c>
    </row>
    <row r="2" spans="1:39" ht="14.25" x14ac:dyDescent="0.15">
      <c r="AI2" s="216" t="s">
        <v>788</v>
      </c>
    </row>
    <row r="3" spans="1:39" ht="17.45" customHeight="1" x14ac:dyDescent="0.15">
      <c r="A3" s="684" t="s">
        <v>71</v>
      </c>
      <c r="B3" s="736"/>
      <c r="C3" s="741" t="s">
        <v>129</v>
      </c>
      <c r="D3" s="755"/>
      <c r="E3" s="742"/>
      <c r="F3" s="758" t="s">
        <v>109</v>
      </c>
      <c r="G3" s="759"/>
      <c r="H3" s="759"/>
      <c r="I3" s="759"/>
      <c r="J3" s="759"/>
      <c r="K3" s="759"/>
      <c r="L3" s="759"/>
      <c r="M3" s="759"/>
      <c r="N3" s="759"/>
      <c r="O3" s="759"/>
      <c r="P3" s="759"/>
      <c r="Q3" s="759"/>
      <c r="R3" s="759"/>
      <c r="S3" s="759"/>
      <c r="T3" s="759"/>
      <c r="U3" s="759"/>
      <c r="V3" s="759"/>
      <c r="W3" s="759"/>
      <c r="X3" s="759"/>
      <c r="Y3" s="759"/>
      <c r="Z3" s="759"/>
      <c r="AA3" s="759"/>
      <c r="AB3" s="759"/>
      <c r="AC3" s="759"/>
      <c r="AD3" s="759"/>
      <c r="AE3" s="759"/>
      <c r="AF3" s="759"/>
      <c r="AG3" s="753"/>
      <c r="AH3" s="760" t="s">
        <v>110</v>
      </c>
      <c r="AI3" s="761"/>
    </row>
    <row r="4" spans="1:39" ht="18" customHeight="1" x14ac:dyDescent="0.15">
      <c r="A4" s="737"/>
      <c r="B4" s="738"/>
      <c r="C4" s="743"/>
      <c r="D4" s="756"/>
      <c r="E4" s="744"/>
      <c r="F4" s="762" t="s">
        <v>111</v>
      </c>
      <c r="G4" s="742"/>
      <c r="H4" s="758" t="s">
        <v>112</v>
      </c>
      <c r="I4" s="759"/>
      <c r="J4" s="759"/>
      <c r="K4" s="759"/>
      <c r="L4" s="759"/>
      <c r="M4" s="759"/>
      <c r="N4" s="759"/>
      <c r="O4" s="759"/>
      <c r="P4" s="759"/>
      <c r="Q4" s="759"/>
      <c r="R4" s="759"/>
      <c r="S4" s="759"/>
      <c r="T4" s="759"/>
      <c r="U4" s="759"/>
      <c r="V4" s="759"/>
      <c r="W4" s="759"/>
      <c r="X4" s="759"/>
      <c r="Y4" s="759"/>
      <c r="Z4" s="753"/>
      <c r="AA4" s="752" t="s">
        <v>113</v>
      </c>
      <c r="AB4" s="752"/>
      <c r="AC4" s="752"/>
      <c r="AD4" s="752"/>
      <c r="AE4" s="752"/>
      <c r="AF4" s="752"/>
      <c r="AG4" s="752"/>
      <c r="AH4" s="761"/>
      <c r="AI4" s="761"/>
    </row>
    <row r="5" spans="1:39" ht="18" customHeight="1" x14ac:dyDescent="0.15">
      <c r="A5" s="737"/>
      <c r="B5" s="738"/>
      <c r="C5" s="745"/>
      <c r="D5" s="757"/>
      <c r="E5" s="746"/>
      <c r="F5" s="743"/>
      <c r="G5" s="744"/>
      <c r="H5" s="754" t="s">
        <v>114</v>
      </c>
      <c r="I5" s="752"/>
      <c r="J5" s="752"/>
      <c r="K5" s="752" t="s">
        <v>115</v>
      </c>
      <c r="L5" s="752"/>
      <c r="M5" s="752"/>
      <c r="N5" s="752"/>
      <c r="O5" s="752"/>
      <c r="P5" s="752"/>
      <c r="Q5" s="752"/>
      <c r="R5" s="752" t="s">
        <v>116</v>
      </c>
      <c r="S5" s="752"/>
      <c r="T5" s="752"/>
      <c r="U5" s="752"/>
      <c r="V5" s="752"/>
      <c r="W5" s="752"/>
      <c r="X5" s="752"/>
      <c r="Y5" s="752"/>
      <c r="Z5" s="752"/>
      <c r="AA5" s="751" t="s">
        <v>117</v>
      </c>
      <c r="AB5" s="752"/>
      <c r="AC5" s="752"/>
      <c r="AD5" s="754" t="s">
        <v>176</v>
      </c>
      <c r="AE5" s="752"/>
      <c r="AF5" s="754" t="s">
        <v>119</v>
      </c>
      <c r="AG5" s="752"/>
      <c r="AH5" s="761"/>
      <c r="AI5" s="761"/>
    </row>
    <row r="6" spans="1:39" ht="18" customHeight="1" x14ac:dyDescent="0.15">
      <c r="A6" s="737"/>
      <c r="B6" s="738"/>
      <c r="C6" s="747" t="s">
        <v>120</v>
      </c>
      <c r="D6" s="752" t="s">
        <v>121</v>
      </c>
      <c r="E6" s="752" t="s">
        <v>122</v>
      </c>
      <c r="F6" s="745"/>
      <c r="G6" s="746"/>
      <c r="H6" s="752"/>
      <c r="I6" s="752"/>
      <c r="J6" s="752"/>
      <c r="K6" s="754" t="s">
        <v>123</v>
      </c>
      <c r="L6" s="752"/>
      <c r="M6" s="752"/>
      <c r="N6" s="754" t="s">
        <v>124</v>
      </c>
      <c r="O6" s="752"/>
      <c r="P6" s="754" t="s">
        <v>125</v>
      </c>
      <c r="Q6" s="752"/>
      <c r="R6" s="754" t="s">
        <v>177</v>
      </c>
      <c r="S6" s="752"/>
      <c r="T6" s="752"/>
      <c r="U6" s="754" t="s">
        <v>127</v>
      </c>
      <c r="V6" s="752"/>
      <c r="W6" s="754" t="s">
        <v>125</v>
      </c>
      <c r="X6" s="752"/>
      <c r="Y6" s="754" t="s">
        <v>128</v>
      </c>
      <c r="Z6" s="752"/>
      <c r="AA6" s="753"/>
      <c r="AB6" s="752"/>
      <c r="AC6" s="752"/>
      <c r="AD6" s="752"/>
      <c r="AE6" s="752"/>
      <c r="AF6" s="752"/>
      <c r="AG6" s="752"/>
      <c r="AH6" s="761"/>
      <c r="AI6" s="761"/>
    </row>
    <row r="7" spans="1:39" ht="18" customHeight="1" x14ac:dyDescent="0.15">
      <c r="A7" s="739"/>
      <c r="B7" s="740"/>
      <c r="C7" s="694"/>
      <c r="D7" s="752"/>
      <c r="E7" s="752"/>
      <c r="F7" s="233" t="s">
        <v>121</v>
      </c>
      <c r="G7" s="233" t="s">
        <v>122</v>
      </c>
      <c r="H7" s="233" t="s">
        <v>129</v>
      </c>
      <c r="I7" s="233" t="s">
        <v>121</v>
      </c>
      <c r="J7" s="233" t="s">
        <v>122</v>
      </c>
      <c r="K7" s="233" t="s">
        <v>129</v>
      </c>
      <c r="L7" s="233" t="s">
        <v>121</v>
      </c>
      <c r="M7" s="233" t="s">
        <v>122</v>
      </c>
      <c r="N7" s="233" t="s">
        <v>121</v>
      </c>
      <c r="O7" s="233" t="s">
        <v>122</v>
      </c>
      <c r="P7" s="233" t="s">
        <v>121</v>
      </c>
      <c r="Q7" s="233" t="s">
        <v>122</v>
      </c>
      <c r="R7" s="233" t="s">
        <v>129</v>
      </c>
      <c r="S7" s="233" t="s">
        <v>121</v>
      </c>
      <c r="T7" s="233" t="s">
        <v>122</v>
      </c>
      <c r="U7" s="233" t="s">
        <v>121</v>
      </c>
      <c r="V7" s="233" t="s">
        <v>122</v>
      </c>
      <c r="W7" s="233" t="s">
        <v>121</v>
      </c>
      <c r="X7" s="233" t="s">
        <v>122</v>
      </c>
      <c r="Y7" s="233" t="s">
        <v>121</v>
      </c>
      <c r="Z7" s="231" t="s">
        <v>122</v>
      </c>
      <c r="AA7" s="233" t="s">
        <v>129</v>
      </c>
      <c r="AB7" s="233" t="s">
        <v>121</v>
      </c>
      <c r="AC7" s="233" t="s">
        <v>122</v>
      </c>
      <c r="AD7" s="233" t="s">
        <v>121</v>
      </c>
      <c r="AE7" s="233" t="s">
        <v>122</v>
      </c>
      <c r="AF7" s="233" t="s">
        <v>121</v>
      </c>
      <c r="AG7" s="233" t="s">
        <v>122</v>
      </c>
      <c r="AH7" s="233" t="s">
        <v>121</v>
      </c>
      <c r="AI7" s="233" t="s">
        <v>122</v>
      </c>
    </row>
    <row r="8" spans="1:39" ht="18" customHeight="1" thickBot="1" x14ac:dyDescent="0.2">
      <c r="A8" s="749">
        <v>45748</v>
      </c>
      <c r="B8" s="766">
        <v>43556</v>
      </c>
      <c r="C8" s="234">
        <f t="shared" ref="C8:AI8" si="0">SUMIF(C9:C20,"&gt;0")+SUMIF(C23:C24,"&gt;0")</f>
        <v>756310.89999999991</v>
      </c>
      <c r="D8" s="234">
        <f t="shared" si="0"/>
        <v>568902.20000000007</v>
      </c>
      <c r="E8" s="234">
        <f t="shared" si="0"/>
        <v>187408.7</v>
      </c>
      <c r="F8" s="234">
        <f t="shared" si="0"/>
        <v>568902.20000000007</v>
      </c>
      <c r="G8" s="234">
        <f t="shared" si="0"/>
        <v>187408.7</v>
      </c>
      <c r="H8" s="234">
        <f t="shared" si="0"/>
        <v>756310.89999999991</v>
      </c>
      <c r="I8" s="234">
        <f t="shared" si="0"/>
        <v>568902.20000000007</v>
      </c>
      <c r="J8" s="234">
        <f t="shared" si="0"/>
        <v>187408.7</v>
      </c>
      <c r="K8" s="234">
        <f t="shared" si="0"/>
        <v>575932</v>
      </c>
      <c r="L8" s="234">
        <f t="shared" si="0"/>
        <v>536615.9</v>
      </c>
      <c r="M8" s="234">
        <f t="shared" si="0"/>
        <v>39316.099999999991</v>
      </c>
      <c r="N8" s="234">
        <f t="shared" si="0"/>
        <v>530000.70000000007</v>
      </c>
      <c r="O8" s="234">
        <f t="shared" si="0"/>
        <v>39224.6</v>
      </c>
      <c r="P8" s="234">
        <f t="shared" si="0"/>
        <v>6615.2</v>
      </c>
      <c r="Q8" s="234">
        <f t="shared" si="0"/>
        <v>91.5</v>
      </c>
      <c r="R8" s="234">
        <f t="shared" si="0"/>
        <v>180378.9</v>
      </c>
      <c r="S8" s="234">
        <f t="shared" si="0"/>
        <v>32286.3</v>
      </c>
      <c r="T8" s="234">
        <f t="shared" si="0"/>
        <v>148092.6</v>
      </c>
      <c r="U8" s="234">
        <f t="shared" si="0"/>
        <v>11897.900000000001</v>
      </c>
      <c r="V8" s="234">
        <f t="shared" si="0"/>
        <v>7632.8</v>
      </c>
      <c r="W8" s="234">
        <f t="shared" si="0"/>
        <v>443.09999999999997</v>
      </c>
      <c r="X8" s="234">
        <f t="shared" si="0"/>
        <v>778.1</v>
      </c>
      <c r="Y8" s="234">
        <f t="shared" si="0"/>
        <v>19945.300000000003</v>
      </c>
      <c r="Z8" s="234">
        <f t="shared" si="0"/>
        <v>139681.70000000001</v>
      </c>
      <c r="AA8" s="234">
        <f t="shared" si="0"/>
        <v>0</v>
      </c>
      <c r="AB8" s="234">
        <f t="shared" si="0"/>
        <v>0</v>
      </c>
      <c r="AC8" s="234">
        <f t="shared" si="0"/>
        <v>0</v>
      </c>
      <c r="AD8" s="234">
        <f t="shared" si="0"/>
        <v>0</v>
      </c>
      <c r="AE8" s="234">
        <f t="shared" si="0"/>
        <v>0</v>
      </c>
      <c r="AF8" s="234">
        <f t="shared" si="0"/>
        <v>0</v>
      </c>
      <c r="AG8" s="234">
        <f t="shared" si="0"/>
        <v>0</v>
      </c>
      <c r="AH8" s="234">
        <f t="shared" si="0"/>
        <v>0</v>
      </c>
      <c r="AI8" s="234">
        <f t="shared" si="0"/>
        <v>0</v>
      </c>
    </row>
    <row r="9" spans="1:39" ht="18" customHeight="1" thickTop="1" x14ac:dyDescent="0.15">
      <c r="A9" s="26" t="s">
        <v>16</v>
      </c>
      <c r="B9" s="23" t="s">
        <v>16</v>
      </c>
      <c r="C9" s="239">
        <f t="shared" ref="C9:C19" si="1">SUMIF(D9:E9,"&gt;0")</f>
        <v>22531.200000000001</v>
      </c>
      <c r="D9" s="239">
        <f t="shared" ref="D9:D19" si="2">IF(F9&gt;0,F9,0)+IF(AH9&gt;0,AH9,0)</f>
        <v>3437.5</v>
      </c>
      <c r="E9" s="239">
        <f t="shared" ref="E9:E19" si="3">IF(G9&gt;0,G9,0)+IF(AI9&gt;0,AI9,0)</f>
        <v>19093.7</v>
      </c>
      <c r="F9" s="239">
        <f t="shared" ref="F9:F19" si="4">IF(I9&gt;0,I9,0)+IF(AB9&gt;0,AB9,0)</f>
        <v>3437.5</v>
      </c>
      <c r="G9" s="239">
        <f t="shared" ref="G9:G19" si="5">IF(J9&gt;0,J9,0)+IF(AC9&gt;0,AC9,0)</f>
        <v>19093.7</v>
      </c>
      <c r="H9" s="239">
        <f t="shared" ref="H9:H19" si="6">SUMIF(I9:J9,"&gt;0")</f>
        <v>22531.200000000001</v>
      </c>
      <c r="I9" s="239">
        <f t="shared" ref="I9:I19" si="7">IF(L9&gt;0,L9,0)+IF(S9&gt;0,S9,0)</f>
        <v>3437.5</v>
      </c>
      <c r="J9" s="239">
        <f t="shared" ref="J9:J19" si="8">IF(M9&gt;0,M9,0)+IF(T9&gt;0,T9,0)</f>
        <v>19093.7</v>
      </c>
      <c r="K9" s="239">
        <f t="shared" ref="K9:K19" si="9">SUMIF(L9:M9,"&gt;0")</f>
        <v>3562.3999999999996</v>
      </c>
      <c r="L9" s="239">
        <f t="shared" ref="L9:L19" si="10">IF(N9&gt;0,N9,0)+IF(P9&gt;0,P9,0)</f>
        <v>2749.1</v>
      </c>
      <c r="M9" s="239">
        <f t="shared" ref="M9:M19" si="11">IF(O9&gt;0,O9,0)+IF(Q9&gt;0,Q9,0)</f>
        <v>813.3</v>
      </c>
      <c r="N9" s="240">
        <v>2749.1</v>
      </c>
      <c r="O9" s="240">
        <v>813.3</v>
      </c>
      <c r="P9" s="240">
        <v>0</v>
      </c>
      <c r="Q9" s="240">
        <v>0</v>
      </c>
      <c r="R9" s="239">
        <f t="shared" ref="R9:R19" si="12">SUMIF(S9:T9,"&gt;0")</f>
        <v>18968.800000000003</v>
      </c>
      <c r="S9" s="239">
        <f t="shared" ref="S9:S19" si="13">IF(U9&gt;0,U9,0)+IF(W9&gt;0,W9,0)+IF(Y9&gt;0,Y9,0)</f>
        <v>688.4</v>
      </c>
      <c r="T9" s="239">
        <f t="shared" ref="T9:T19" si="14">IF(V9&gt;0,V9,0)+IF(X9&gt;0,X9,0)+IF(Z9&gt;0,Z9,0)</f>
        <v>18280.400000000001</v>
      </c>
      <c r="U9" s="240">
        <v>89.5</v>
      </c>
      <c r="V9" s="240">
        <v>4.4000000000000004</v>
      </c>
      <c r="W9" s="240">
        <v>0</v>
      </c>
      <c r="X9" s="240">
        <v>0</v>
      </c>
      <c r="Y9" s="240">
        <v>598.9</v>
      </c>
      <c r="Z9" s="240">
        <v>18276</v>
      </c>
      <c r="AA9" s="239">
        <f t="shared" ref="AA9:AA19" si="15">SUMIF(AB9:AC9,"&gt;0")</f>
        <v>0</v>
      </c>
      <c r="AB9" s="239">
        <f t="shared" ref="AB9:AB19" si="16">IF(AD9&gt;0,AD9,0)+IF(AF9&gt;0,AF9,0)</f>
        <v>0</v>
      </c>
      <c r="AC9" s="239">
        <f t="shared" ref="AC9:AC19" si="17">IF(AE9&gt;0,AE9,0)+IF(AG9&gt;0,AG9,0)</f>
        <v>0</v>
      </c>
      <c r="AD9" s="240">
        <v>0</v>
      </c>
      <c r="AE9" s="240">
        <v>0</v>
      </c>
      <c r="AF9" s="240">
        <v>0</v>
      </c>
      <c r="AG9" s="240">
        <v>0</v>
      </c>
      <c r="AH9" s="240">
        <v>0</v>
      </c>
      <c r="AI9" s="240">
        <v>0</v>
      </c>
      <c r="AJ9" s="3"/>
      <c r="AK9" s="3"/>
      <c r="AL9" s="3"/>
      <c r="AM9" s="3"/>
    </row>
    <row r="10" spans="1:39" ht="18" customHeight="1" x14ac:dyDescent="0.15">
      <c r="A10" s="220" t="s">
        <v>17</v>
      </c>
      <c r="B10" s="24" t="s">
        <v>17</v>
      </c>
      <c r="C10" s="239">
        <f t="shared" si="1"/>
        <v>45376.1</v>
      </c>
      <c r="D10" s="239">
        <f t="shared" si="2"/>
        <v>14436.4</v>
      </c>
      <c r="E10" s="239">
        <f t="shared" si="3"/>
        <v>30939.7</v>
      </c>
      <c r="F10" s="239">
        <f t="shared" si="4"/>
        <v>14436.4</v>
      </c>
      <c r="G10" s="239">
        <f t="shared" si="5"/>
        <v>30939.7</v>
      </c>
      <c r="H10" s="239">
        <f t="shared" si="6"/>
        <v>45376.1</v>
      </c>
      <c r="I10" s="239">
        <f t="shared" si="7"/>
        <v>14436.4</v>
      </c>
      <c r="J10" s="239">
        <f t="shared" si="8"/>
        <v>30939.7</v>
      </c>
      <c r="K10" s="239">
        <f t="shared" si="9"/>
        <v>15164.199999999999</v>
      </c>
      <c r="L10" s="239">
        <f t="shared" si="10"/>
        <v>12469.3</v>
      </c>
      <c r="M10" s="239">
        <f t="shared" si="11"/>
        <v>2694.9</v>
      </c>
      <c r="N10" s="240">
        <v>12469.3</v>
      </c>
      <c r="O10" s="240">
        <v>2694.9</v>
      </c>
      <c r="P10" s="240">
        <v>0</v>
      </c>
      <c r="Q10" s="240">
        <v>0</v>
      </c>
      <c r="R10" s="239">
        <f t="shared" si="12"/>
        <v>30211.899999999998</v>
      </c>
      <c r="S10" s="239">
        <f t="shared" si="13"/>
        <v>1967.1</v>
      </c>
      <c r="T10" s="239">
        <f t="shared" si="14"/>
        <v>28244.799999999999</v>
      </c>
      <c r="U10" s="240">
        <v>698.7</v>
      </c>
      <c r="V10" s="240">
        <v>1077.5999999999999</v>
      </c>
      <c r="W10" s="240">
        <v>18.100000000000001</v>
      </c>
      <c r="X10" s="240">
        <v>27</v>
      </c>
      <c r="Y10" s="240">
        <v>1250.3</v>
      </c>
      <c r="Z10" s="240">
        <v>27140.2</v>
      </c>
      <c r="AA10" s="239">
        <f t="shared" si="15"/>
        <v>0</v>
      </c>
      <c r="AB10" s="239">
        <f t="shared" si="16"/>
        <v>0</v>
      </c>
      <c r="AC10" s="239">
        <f t="shared" si="17"/>
        <v>0</v>
      </c>
      <c r="AD10" s="240">
        <v>0</v>
      </c>
      <c r="AE10" s="240">
        <v>0</v>
      </c>
      <c r="AF10" s="240">
        <v>0</v>
      </c>
      <c r="AG10" s="240">
        <v>0</v>
      </c>
      <c r="AH10" s="240">
        <v>0</v>
      </c>
      <c r="AI10" s="240">
        <v>0</v>
      </c>
      <c r="AJ10" s="3"/>
      <c r="AK10" s="3"/>
      <c r="AL10" s="3"/>
      <c r="AM10" s="3"/>
    </row>
    <row r="11" spans="1:39" ht="18" customHeight="1" x14ac:dyDescent="0.15">
      <c r="A11" s="220" t="s">
        <v>19</v>
      </c>
      <c r="B11" s="24" t="s">
        <v>19</v>
      </c>
      <c r="C11" s="239">
        <f t="shared" si="1"/>
        <v>55253.8</v>
      </c>
      <c r="D11" s="239">
        <f t="shared" si="2"/>
        <v>41361</v>
      </c>
      <c r="E11" s="239">
        <f t="shared" si="3"/>
        <v>13892.8</v>
      </c>
      <c r="F11" s="239">
        <f t="shared" si="4"/>
        <v>41361</v>
      </c>
      <c r="G11" s="239">
        <f t="shared" si="5"/>
        <v>13892.8</v>
      </c>
      <c r="H11" s="239">
        <f t="shared" si="6"/>
        <v>55253.8</v>
      </c>
      <c r="I11" s="239">
        <f t="shared" si="7"/>
        <v>41361</v>
      </c>
      <c r="J11" s="239">
        <f t="shared" si="8"/>
        <v>13892.8</v>
      </c>
      <c r="K11" s="239">
        <f t="shared" si="9"/>
        <v>42206.299999999996</v>
      </c>
      <c r="L11" s="239">
        <f t="shared" si="10"/>
        <v>39108.1</v>
      </c>
      <c r="M11" s="239">
        <f t="shared" si="11"/>
        <v>3098.2</v>
      </c>
      <c r="N11" s="240">
        <v>38031.599999999999</v>
      </c>
      <c r="O11" s="240">
        <v>3089.5</v>
      </c>
      <c r="P11" s="240">
        <v>1076.5</v>
      </c>
      <c r="Q11" s="240">
        <v>8.6999999999999993</v>
      </c>
      <c r="R11" s="239">
        <f t="shared" si="12"/>
        <v>13047.5</v>
      </c>
      <c r="S11" s="239">
        <f t="shared" si="13"/>
        <v>2252.9</v>
      </c>
      <c r="T11" s="239">
        <f t="shared" si="14"/>
        <v>10794.6</v>
      </c>
      <c r="U11" s="240">
        <v>449.9</v>
      </c>
      <c r="V11" s="240">
        <v>858.1</v>
      </c>
      <c r="W11" s="240">
        <v>49</v>
      </c>
      <c r="X11" s="240">
        <v>91.1</v>
      </c>
      <c r="Y11" s="240">
        <v>1754</v>
      </c>
      <c r="Z11" s="240">
        <v>9845.4</v>
      </c>
      <c r="AA11" s="239">
        <f t="shared" si="15"/>
        <v>0</v>
      </c>
      <c r="AB11" s="239">
        <f t="shared" si="16"/>
        <v>0</v>
      </c>
      <c r="AC11" s="239">
        <f t="shared" si="17"/>
        <v>0</v>
      </c>
      <c r="AD11" s="240">
        <v>0</v>
      </c>
      <c r="AE11" s="240">
        <v>0</v>
      </c>
      <c r="AF11" s="240">
        <v>0</v>
      </c>
      <c r="AG11" s="240">
        <v>0</v>
      </c>
      <c r="AH11" s="240">
        <v>0</v>
      </c>
      <c r="AI11" s="240">
        <v>0</v>
      </c>
      <c r="AJ11" s="3"/>
      <c r="AK11" s="3"/>
      <c r="AL11" s="3"/>
      <c r="AM11" s="3"/>
    </row>
    <row r="12" spans="1:39" ht="18" customHeight="1" x14ac:dyDescent="0.15">
      <c r="A12" s="220" t="s">
        <v>20</v>
      </c>
      <c r="B12" s="24" t="s">
        <v>20</v>
      </c>
      <c r="C12" s="239">
        <f t="shared" si="1"/>
        <v>27363.4</v>
      </c>
      <c r="D12" s="239">
        <f t="shared" si="2"/>
        <v>16147.9</v>
      </c>
      <c r="E12" s="239">
        <f t="shared" si="3"/>
        <v>11215.500000000002</v>
      </c>
      <c r="F12" s="239">
        <f t="shared" si="4"/>
        <v>16147.9</v>
      </c>
      <c r="G12" s="239">
        <f t="shared" si="5"/>
        <v>11215.500000000002</v>
      </c>
      <c r="H12" s="239">
        <f t="shared" si="6"/>
        <v>27363.4</v>
      </c>
      <c r="I12" s="239">
        <f t="shared" si="7"/>
        <v>16147.9</v>
      </c>
      <c r="J12" s="239">
        <f t="shared" si="8"/>
        <v>11215.500000000002</v>
      </c>
      <c r="K12" s="239">
        <f t="shared" si="9"/>
        <v>15331</v>
      </c>
      <c r="L12" s="239">
        <f t="shared" si="10"/>
        <v>13658.3</v>
      </c>
      <c r="M12" s="239">
        <f t="shared" si="11"/>
        <v>1672.7</v>
      </c>
      <c r="N12" s="240">
        <v>13415.8</v>
      </c>
      <c r="O12" s="240">
        <v>1661.5</v>
      </c>
      <c r="P12" s="240">
        <v>242.5</v>
      </c>
      <c r="Q12" s="240">
        <v>11.2</v>
      </c>
      <c r="R12" s="239">
        <f t="shared" si="12"/>
        <v>12032.400000000001</v>
      </c>
      <c r="S12" s="239">
        <f t="shared" si="13"/>
        <v>2489.6000000000004</v>
      </c>
      <c r="T12" s="239">
        <f t="shared" si="14"/>
        <v>9542.8000000000011</v>
      </c>
      <c r="U12" s="240">
        <v>1015.1</v>
      </c>
      <c r="V12" s="240">
        <v>300.3</v>
      </c>
      <c r="W12" s="240">
        <v>2.6</v>
      </c>
      <c r="X12" s="240">
        <v>6.8</v>
      </c>
      <c r="Y12" s="240">
        <v>1471.9</v>
      </c>
      <c r="Z12" s="240">
        <v>9235.7000000000007</v>
      </c>
      <c r="AA12" s="239">
        <f t="shared" si="15"/>
        <v>0</v>
      </c>
      <c r="AB12" s="239">
        <f t="shared" si="16"/>
        <v>0</v>
      </c>
      <c r="AC12" s="239">
        <f t="shared" si="17"/>
        <v>0</v>
      </c>
      <c r="AD12" s="240">
        <v>0</v>
      </c>
      <c r="AE12" s="240">
        <v>0</v>
      </c>
      <c r="AF12" s="240">
        <v>0</v>
      </c>
      <c r="AG12" s="240">
        <v>0</v>
      </c>
      <c r="AH12" s="240">
        <v>0</v>
      </c>
      <c r="AI12" s="240">
        <v>0</v>
      </c>
      <c r="AJ12" s="3"/>
      <c r="AK12" s="3"/>
      <c r="AL12" s="3"/>
      <c r="AM12" s="3"/>
    </row>
    <row r="13" spans="1:39" ht="18" customHeight="1" x14ac:dyDescent="0.15">
      <c r="A13" s="220" t="s">
        <v>22</v>
      </c>
      <c r="B13" s="24" t="s">
        <v>22</v>
      </c>
      <c r="C13" s="239">
        <f t="shared" si="1"/>
        <v>63797.700000000004</v>
      </c>
      <c r="D13" s="239">
        <f t="shared" si="2"/>
        <v>46890.3</v>
      </c>
      <c r="E13" s="239">
        <f t="shared" si="3"/>
        <v>16907.400000000001</v>
      </c>
      <c r="F13" s="239">
        <f t="shared" si="4"/>
        <v>46890.3</v>
      </c>
      <c r="G13" s="239">
        <f t="shared" si="5"/>
        <v>16907.400000000001</v>
      </c>
      <c r="H13" s="239">
        <f t="shared" si="6"/>
        <v>63797.700000000004</v>
      </c>
      <c r="I13" s="239">
        <f t="shared" si="7"/>
        <v>46890.3</v>
      </c>
      <c r="J13" s="239">
        <f t="shared" si="8"/>
        <v>16907.400000000001</v>
      </c>
      <c r="K13" s="239">
        <f t="shared" si="9"/>
        <v>49501.7</v>
      </c>
      <c r="L13" s="239">
        <f t="shared" si="10"/>
        <v>44278.400000000001</v>
      </c>
      <c r="M13" s="239">
        <f t="shared" si="11"/>
        <v>5223.2999999999993</v>
      </c>
      <c r="N13" s="240">
        <v>43840.5</v>
      </c>
      <c r="O13" s="240">
        <v>5222.3999999999996</v>
      </c>
      <c r="P13" s="240">
        <v>437.9</v>
      </c>
      <c r="Q13" s="240">
        <v>0.9</v>
      </c>
      <c r="R13" s="239">
        <f t="shared" si="12"/>
        <v>14296</v>
      </c>
      <c r="S13" s="239">
        <f t="shared" si="13"/>
        <v>2611.8999999999996</v>
      </c>
      <c r="T13" s="239">
        <f t="shared" si="14"/>
        <v>11684.1</v>
      </c>
      <c r="U13" s="240">
        <v>153</v>
      </c>
      <c r="V13" s="240">
        <v>517.29999999999995</v>
      </c>
      <c r="W13" s="240">
        <v>46.7</v>
      </c>
      <c r="X13" s="240">
        <v>83.2</v>
      </c>
      <c r="Y13" s="240">
        <v>2412.1999999999998</v>
      </c>
      <c r="Z13" s="240">
        <v>11083.6</v>
      </c>
      <c r="AA13" s="239">
        <f t="shared" si="15"/>
        <v>0</v>
      </c>
      <c r="AB13" s="239">
        <f t="shared" si="16"/>
        <v>0</v>
      </c>
      <c r="AC13" s="239">
        <f t="shared" si="17"/>
        <v>0</v>
      </c>
      <c r="AD13" s="240">
        <v>0</v>
      </c>
      <c r="AE13" s="240">
        <v>0</v>
      </c>
      <c r="AF13" s="240">
        <v>0</v>
      </c>
      <c r="AG13" s="240">
        <v>0</v>
      </c>
      <c r="AH13" s="240">
        <v>0</v>
      </c>
      <c r="AI13" s="240">
        <v>0</v>
      </c>
      <c r="AJ13" s="3"/>
      <c r="AK13" s="3"/>
      <c r="AL13" s="3"/>
      <c r="AM13" s="3"/>
    </row>
    <row r="14" spans="1:39" ht="18" customHeight="1" x14ac:dyDescent="0.15">
      <c r="A14" s="220" t="s">
        <v>24</v>
      </c>
      <c r="B14" s="24" t="s">
        <v>24</v>
      </c>
      <c r="C14" s="239">
        <f t="shared" si="1"/>
        <v>59835.899999999994</v>
      </c>
      <c r="D14" s="239">
        <f t="shared" si="2"/>
        <v>52397.299999999996</v>
      </c>
      <c r="E14" s="239">
        <f t="shared" si="3"/>
        <v>7438.6</v>
      </c>
      <c r="F14" s="239">
        <f t="shared" si="4"/>
        <v>52397.299999999996</v>
      </c>
      <c r="G14" s="239">
        <f t="shared" si="5"/>
        <v>7438.6</v>
      </c>
      <c r="H14" s="239">
        <f t="shared" si="6"/>
        <v>59835.899999999994</v>
      </c>
      <c r="I14" s="239">
        <f t="shared" si="7"/>
        <v>52397.299999999996</v>
      </c>
      <c r="J14" s="239">
        <f t="shared" si="8"/>
        <v>7438.6</v>
      </c>
      <c r="K14" s="239">
        <f t="shared" si="9"/>
        <v>52459.799999999996</v>
      </c>
      <c r="L14" s="239">
        <f t="shared" si="10"/>
        <v>51170.6</v>
      </c>
      <c r="M14" s="239">
        <f t="shared" si="11"/>
        <v>1289.1999999999998</v>
      </c>
      <c r="N14" s="240">
        <v>50783.4</v>
      </c>
      <c r="O14" s="240">
        <v>1289.0999999999999</v>
      </c>
      <c r="P14" s="240">
        <v>387.2</v>
      </c>
      <c r="Q14" s="240">
        <v>0.1</v>
      </c>
      <c r="R14" s="239">
        <f t="shared" si="12"/>
        <v>7376.1</v>
      </c>
      <c r="S14" s="239">
        <f t="shared" si="13"/>
        <v>1226.7</v>
      </c>
      <c r="T14" s="239">
        <f t="shared" si="14"/>
        <v>6149.4000000000005</v>
      </c>
      <c r="U14" s="240">
        <v>27.5</v>
      </c>
      <c r="V14" s="240">
        <v>51.8</v>
      </c>
      <c r="W14" s="240">
        <v>0</v>
      </c>
      <c r="X14" s="240">
        <v>0</v>
      </c>
      <c r="Y14" s="240">
        <v>1199.2</v>
      </c>
      <c r="Z14" s="240">
        <v>6097.6</v>
      </c>
      <c r="AA14" s="239">
        <f t="shared" si="15"/>
        <v>0</v>
      </c>
      <c r="AB14" s="239">
        <f t="shared" si="16"/>
        <v>0</v>
      </c>
      <c r="AC14" s="239">
        <f t="shared" si="17"/>
        <v>0</v>
      </c>
      <c r="AD14" s="240">
        <v>0</v>
      </c>
      <c r="AE14" s="240">
        <v>0</v>
      </c>
      <c r="AF14" s="240">
        <v>0</v>
      </c>
      <c r="AG14" s="240">
        <v>0</v>
      </c>
      <c r="AH14" s="240">
        <v>0</v>
      </c>
      <c r="AI14" s="240">
        <v>0</v>
      </c>
      <c r="AJ14" s="3"/>
      <c r="AK14" s="3"/>
      <c r="AL14" s="3"/>
      <c r="AM14" s="3"/>
    </row>
    <row r="15" spans="1:39" ht="18" customHeight="1" x14ac:dyDescent="0.15">
      <c r="A15" s="220" t="s">
        <v>25</v>
      </c>
      <c r="B15" s="24" t="s">
        <v>25</v>
      </c>
      <c r="C15" s="239">
        <f t="shared" si="1"/>
        <v>74314.100000000006</v>
      </c>
      <c r="D15" s="239">
        <f t="shared" si="2"/>
        <v>53308</v>
      </c>
      <c r="E15" s="239">
        <f t="shared" si="3"/>
        <v>21006.1</v>
      </c>
      <c r="F15" s="239">
        <f t="shared" si="4"/>
        <v>53308</v>
      </c>
      <c r="G15" s="239">
        <f t="shared" si="5"/>
        <v>21006.1</v>
      </c>
      <c r="H15" s="239">
        <f t="shared" si="6"/>
        <v>74314.100000000006</v>
      </c>
      <c r="I15" s="239">
        <f t="shared" si="7"/>
        <v>53308</v>
      </c>
      <c r="J15" s="239">
        <f t="shared" si="8"/>
        <v>21006.1</v>
      </c>
      <c r="K15" s="239">
        <f t="shared" si="9"/>
        <v>57355.7</v>
      </c>
      <c r="L15" s="239">
        <f t="shared" si="10"/>
        <v>51138.1</v>
      </c>
      <c r="M15" s="239">
        <f t="shared" si="11"/>
        <v>6217.6</v>
      </c>
      <c r="N15" s="240">
        <v>50469.7</v>
      </c>
      <c r="O15" s="240">
        <v>6207.3</v>
      </c>
      <c r="P15" s="240">
        <v>668.4</v>
      </c>
      <c r="Q15" s="240">
        <v>10.3</v>
      </c>
      <c r="R15" s="239">
        <f t="shared" si="12"/>
        <v>16958.400000000001</v>
      </c>
      <c r="S15" s="239">
        <f t="shared" si="13"/>
        <v>2169.9</v>
      </c>
      <c r="T15" s="239">
        <f t="shared" si="14"/>
        <v>14788.5</v>
      </c>
      <c r="U15" s="240">
        <v>1085.4000000000001</v>
      </c>
      <c r="V15" s="240">
        <v>763.3</v>
      </c>
      <c r="W15" s="240">
        <v>3.5</v>
      </c>
      <c r="X15" s="240">
        <v>6.5</v>
      </c>
      <c r="Y15" s="240">
        <v>1081</v>
      </c>
      <c r="Z15" s="240">
        <v>14018.7</v>
      </c>
      <c r="AA15" s="239">
        <f t="shared" si="15"/>
        <v>0</v>
      </c>
      <c r="AB15" s="239">
        <f t="shared" si="16"/>
        <v>0</v>
      </c>
      <c r="AC15" s="239">
        <f t="shared" si="17"/>
        <v>0</v>
      </c>
      <c r="AD15" s="240">
        <v>0</v>
      </c>
      <c r="AE15" s="240">
        <v>0</v>
      </c>
      <c r="AF15" s="240">
        <v>0</v>
      </c>
      <c r="AG15" s="240">
        <v>0</v>
      </c>
      <c r="AH15" s="240">
        <v>0</v>
      </c>
      <c r="AI15" s="240">
        <v>0</v>
      </c>
      <c r="AJ15" s="3"/>
      <c r="AK15" s="3"/>
      <c r="AL15" s="3"/>
      <c r="AM15" s="3"/>
    </row>
    <row r="16" spans="1:39" ht="18" customHeight="1" x14ac:dyDescent="0.15">
      <c r="A16" s="220" t="s">
        <v>27</v>
      </c>
      <c r="B16" s="24" t="s">
        <v>27</v>
      </c>
      <c r="C16" s="239">
        <f t="shared" si="1"/>
        <v>95380.799999999988</v>
      </c>
      <c r="D16" s="239">
        <f t="shared" si="2"/>
        <v>76725.099999999991</v>
      </c>
      <c r="E16" s="239">
        <f t="shared" si="3"/>
        <v>18655.7</v>
      </c>
      <c r="F16" s="239">
        <f t="shared" si="4"/>
        <v>76725.099999999991</v>
      </c>
      <c r="G16" s="239">
        <f t="shared" si="5"/>
        <v>18655.7</v>
      </c>
      <c r="H16" s="239">
        <f t="shared" si="6"/>
        <v>95380.799999999988</v>
      </c>
      <c r="I16" s="239">
        <f t="shared" si="7"/>
        <v>76725.099999999991</v>
      </c>
      <c r="J16" s="239">
        <f t="shared" si="8"/>
        <v>18655.7</v>
      </c>
      <c r="K16" s="239">
        <f t="shared" si="9"/>
        <v>80831.899999999994</v>
      </c>
      <c r="L16" s="239">
        <f t="shared" si="10"/>
        <v>75080.599999999991</v>
      </c>
      <c r="M16" s="239">
        <f t="shared" si="11"/>
        <v>5751.3</v>
      </c>
      <c r="N16" s="240">
        <v>74986.399999999994</v>
      </c>
      <c r="O16" s="240">
        <v>5747.7</v>
      </c>
      <c r="P16" s="240">
        <v>94.2</v>
      </c>
      <c r="Q16" s="240">
        <v>3.6</v>
      </c>
      <c r="R16" s="239">
        <f t="shared" si="12"/>
        <v>14548.9</v>
      </c>
      <c r="S16" s="239">
        <f t="shared" si="13"/>
        <v>1644.5</v>
      </c>
      <c r="T16" s="239">
        <f t="shared" si="14"/>
        <v>12904.4</v>
      </c>
      <c r="U16" s="240">
        <v>809.5</v>
      </c>
      <c r="V16" s="240">
        <v>625.5</v>
      </c>
      <c r="W16" s="240">
        <v>4.8</v>
      </c>
      <c r="X16" s="240">
        <v>11.1</v>
      </c>
      <c r="Y16" s="240">
        <v>830.2</v>
      </c>
      <c r="Z16" s="240">
        <v>12267.8</v>
      </c>
      <c r="AA16" s="239">
        <f t="shared" si="15"/>
        <v>0</v>
      </c>
      <c r="AB16" s="239">
        <f t="shared" si="16"/>
        <v>0</v>
      </c>
      <c r="AC16" s="239">
        <f t="shared" si="17"/>
        <v>0</v>
      </c>
      <c r="AD16" s="240">
        <v>0</v>
      </c>
      <c r="AE16" s="240">
        <v>0</v>
      </c>
      <c r="AF16" s="240">
        <v>0</v>
      </c>
      <c r="AG16" s="240">
        <v>0</v>
      </c>
      <c r="AH16" s="240">
        <v>0</v>
      </c>
      <c r="AI16" s="240">
        <v>0</v>
      </c>
      <c r="AJ16" s="3"/>
      <c r="AK16" s="3"/>
      <c r="AL16" s="3"/>
      <c r="AM16" s="3"/>
    </row>
    <row r="17" spans="1:39" ht="18" customHeight="1" x14ac:dyDescent="0.15">
      <c r="A17" s="220" t="s">
        <v>29</v>
      </c>
      <c r="B17" s="24" t="s">
        <v>29</v>
      </c>
      <c r="C17" s="239">
        <f t="shared" si="1"/>
        <v>106858.29999999999</v>
      </c>
      <c r="D17" s="239">
        <f t="shared" si="2"/>
        <v>94278.9</v>
      </c>
      <c r="E17" s="239">
        <f t="shared" si="3"/>
        <v>12579.4</v>
      </c>
      <c r="F17" s="239">
        <f t="shared" si="4"/>
        <v>94278.9</v>
      </c>
      <c r="G17" s="239">
        <f t="shared" si="5"/>
        <v>12579.4</v>
      </c>
      <c r="H17" s="239">
        <f t="shared" si="6"/>
        <v>106858.29999999999</v>
      </c>
      <c r="I17" s="239">
        <f t="shared" si="7"/>
        <v>94278.9</v>
      </c>
      <c r="J17" s="239">
        <f t="shared" si="8"/>
        <v>12579.4</v>
      </c>
      <c r="K17" s="239">
        <f t="shared" si="9"/>
        <v>95559.2</v>
      </c>
      <c r="L17" s="239">
        <f t="shared" si="10"/>
        <v>91572.9</v>
      </c>
      <c r="M17" s="239">
        <f t="shared" si="11"/>
        <v>3986.2999999999997</v>
      </c>
      <c r="N17" s="240">
        <v>91124.9</v>
      </c>
      <c r="O17" s="240">
        <v>3977.7</v>
      </c>
      <c r="P17" s="240">
        <v>448</v>
      </c>
      <c r="Q17" s="240">
        <v>8.6</v>
      </c>
      <c r="R17" s="239">
        <f t="shared" si="12"/>
        <v>11299.1</v>
      </c>
      <c r="S17" s="239">
        <f t="shared" si="13"/>
        <v>2706</v>
      </c>
      <c r="T17" s="239">
        <f t="shared" si="14"/>
        <v>8593.1</v>
      </c>
      <c r="U17" s="240">
        <v>755.1</v>
      </c>
      <c r="V17" s="240">
        <v>1101.8</v>
      </c>
      <c r="W17" s="240">
        <v>3.3</v>
      </c>
      <c r="X17" s="240">
        <v>11.3</v>
      </c>
      <c r="Y17" s="240">
        <v>1947.6</v>
      </c>
      <c r="Z17" s="240">
        <v>7480</v>
      </c>
      <c r="AA17" s="239">
        <f t="shared" si="15"/>
        <v>0</v>
      </c>
      <c r="AB17" s="239">
        <f t="shared" si="16"/>
        <v>0</v>
      </c>
      <c r="AC17" s="239">
        <f t="shared" si="17"/>
        <v>0</v>
      </c>
      <c r="AD17" s="240">
        <v>0</v>
      </c>
      <c r="AE17" s="240">
        <v>0</v>
      </c>
      <c r="AF17" s="240">
        <v>0</v>
      </c>
      <c r="AG17" s="240">
        <v>0</v>
      </c>
      <c r="AH17" s="240">
        <v>0</v>
      </c>
      <c r="AI17" s="240">
        <v>0</v>
      </c>
      <c r="AJ17" s="3"/>
      <c r="AK17" s="3"/>
      <c r="AL17" s="3"/>
      <c r="AM17" s="3"/>
    </row>
    <row r="18" spans="1:39" ht="18" customHeight="1" x14ac:dyDescent="0.15">
      <c r="A18" s="220" t="s">
        <v>31</v>
      </c>
      <c r="B18" s="24" t="s">
        <v>32</v>
      </c>
      <c r="C18" s="239">
        <f t="shared" si="1"/>
        <v>56938.100000000006</v>
      </c>
      <c r="D18" s="239">
        <f t="shared" si="2"/>
        <v>51473.3</v>
      </c>
      <c r="E18" s="239">
        <f t="shared" si="3"/>
        <v>5464.8</v>
      </c>
      <c r="F18" s="239">
        <f t="shared" si="4"/>
        <v>51473.3</v>
      </c>
      <c r="G18" s="239">
        <f t="shared" si="5"/>
        <v>5464.8</v>
      </c>
      <c r="H18" s="239">
        <f t="shared" si="6"/>
        <v>56938.100000000006</v>
      </c>
      <c r="I18" s="239">
        <f t="shared" si="7"/>
        <v>51473.3</v>
      </c>
      <c r="J18" s="239">
        <f t="shared" si="8"/>
        <v>5464.8</v>
      </c>
      <c r="K18" s="239">
        <f t="shared" si="9"/>
        <v>48930.8</v>
      </c>
      <c r="L18" s="239">
        <f t="shared" si="10"/>
        <v>47421.5</v>
      </c>
      <c r="M18" s="239">
        <f t="shared" si="11"/>
        <v>1509.3</v>
      </c>
      <c r="N18" s="240">
        <v>45244.5</v>
      </c>
      <c r="O18" s="240">
        <v>1493.6</v>
      </c>
      <c r="P18" s="240">
        <v>2177</v>
      </c>
      <c r="Q18" s="240">
        <v>15.7</v>
      </c>
      <c r="R18" s="239">
        <f t="shared" si="12"/>
        <v>8007.2999999999993</v>
      </c>
      <c r="S18" s="239">
        <f t="shared" si="13"/>
        <v>4051.7999999999997</v>
      </c>
      <c r="T18" s="239">
        <f t="shared" si="14"/>
        <v>3955.5</v>
      </c>
      <c r="U18" s="240">
        <v>2278.6999999999998</v>
      </c>
      <c r="V18" s="240">
        <v>647.4</v>
      </c>
      <c r="W18" s="240">
        <v>0</v>
      </c>
      <c r="X18" s="240">
        <v>0</v>
      </c>
      <c r="Y18" s="240">
        <v>1773.1</v>
      </c>
      <c r="Z18" s="240">
        <v>3308.1</v>
      </c>
      <c r="AA18" s="239">
        <f t="shared" si="15"/>
        <v>0</v>
      </c>
      <c r="AB18" s="239">
        <f t="shared" si="16"/>
        <v>0</v>
      </c>
      <c r="AC18" s="239">
        <f t="shared" si="17"/>
        <v>0</v>
      </c>
      <c r="AD18" s="240">
        <v>0</v>
      </c>
      <c r="AE18" s="240">
        <v>0</v>
      </c>
      <c r="AF18" s="240">
        <v>0</v>
      </c>
      <c r="AG18" s="240">
        <v>0</v>
      </c>
      <c r="AH18" s="240">
        <v>0</v>
      </c>
      <c r="AI18" s="240">
        <v>0</v>
      </c>
      <c r="AJ18" s="3"/>
      <c r="AK18" s="3"/>
      <c r="AL18" s="3"/>
      <c r="AM18" s="3"/>
    </row>
    <row r="19" spans="1:39" ht="18" customHeight="1" x14ac:dyDescent="0.15">
      <c r="A19" s="220" t="s">
        <v>32</v>
      </c>
      <c r="B19" s="24" t="s">
        <v>98</v>
      </c>
      <c r="C19" s="239">
        <f t="shared" si="1"/>
        <v>80676.799999999988</v>
      </c>
      <c r="D19" s="239">
        <f t="shared" si="2"/>
        <v>67740.399999999994</v>
      </c>
      <c r="E19" s="239">
        <f t="shared" si="3"/>
        <v>12936.400000000001</v>
      </c>
      <c r="F19" s="239">
        <f t="shared" si="4"/>
        <v>67740.399999999994</v>
      </c>
      <c r="G19" s="239">
        <f t="shared" si="5"/>
        <v>12936.400000000001</v>
      </c>
      <c r="H19" s="239">
        <f t="shared" si="6"/>
        <v>80676.799999999988</v>
      </c>
      <c r="I19" s="239">
        <f t="shared" si="7"/>
        <v>67740.399999999994</v>
      </c>
      <c r="J19" s="239">
        <f t="shared" si="8"/>
        <v>12936.400000000001</v>
      </c>
      <c r="K19" s="239">
        <f t="shared" si="9"/>
        <v>63494.399999999994</v>
      </c>
      <c r="L19" s="239">
        <f t="shared" si="10"/>
        <v>59983.199999999997</v>
      </c>
      <c r="M19" s="239">
        <f t="shared" si="11"/>
        <v>3511.2000000000003</v>
      </c>
      <c r="N19" s="240">
        <v>59257.1</v>
      </c>
      <c r="O19" s="240">
        <v>3508.8</v>
      </c>
      <c r="P19" s="240">
        <v>726.1</v>
      </c>
      <c r="Q19" s="240">
        <v>2.4</v>
      </c>
      <c r="R19" s="239">
        <f t="shared" si="12"/>
        <v>17182.400000000001</v>
      </c>
      <c r="S19" s="239">
        <f t="shared" si="13"/>
        <v>7757.2000000000007</v>
      </c>
      <c r="T19" s="239">
        <f t="shared" si="14"/>
        <v>9425.2000000000007</v>
      </c>
      <c r="U19" s="240">
        <v>4038.3</v>
      </c>
      <c r="V19" s="240">
        <v>1307.2</v>
      </c>
      <c r="W19" s="240">
        <v>200.6</v>
      </c>
      <c r="X19" s="240">
        <v>429.6</v>
      </c>
      <c r="Y19" s="240">
        <v>3518.3</v>
      </c>
      <c r="Z19" s="240">
        <v>7688.4</v>
      </c>
      <c r="AA19" s="239">
        <f t="shared" si="15"/>
        <v>0</v>
      </c>
      <c r="AB19" s="239">
        <f t="shared" si="16"/>
        <v>0</v>
      </c>
      <c r="AC19" s="239">
        <f t="shared" si="17"/>
        <v>0</v>
      </c>
      <c r="AD19" s="240">
        <v>0</v>
      </c>
      <c r="AE19" s="240">
        <v>0</v>
      </c>
      <c r="AF19" s="240">
        <v>0</v>
      </c>
      <c r="AG19" s="240">
        <v>0</v>
      </c>
      <c r="AH19" s="240">
        <v>0</v>
      </c>
      <c r="AI19" s="240">
        <v>0</v>
      </c>
      <c r="AJ19" s="3"/>
      <c r="AK19" s="3"/>
      <c r="AL19" s="3"/>
      <c r="AM19" s="3"/>
    </row>
    <row r="20" spans="1:39" ht="18" customHeight="1" x14ac:dyDescent="0.15">
      <c r="A20" s="101" t="s">
        <v>99</v>
      </c>
      <c r="B20" s="156" t="s">
        <v>8</v>
      </c>
      <c r="C20" s="236">
        <f>SUMIF(C21:C22,"&gt;0")</f>
        <v>12588.2</v>
      </c>
      <c r="D20" s="236">
        <f>SUMIF(D21:D22,"&gt;0")</f>
        <v>9639.7999999999993</v>
      </c>
      <c r="E20" s="236">
        <f>SUMIF(E21:E22,"&gt;0")</f>
        <v>2948.4</v>
      </c>
      <c r="F20" s="236">
        <f>IF(I20&gt;0,I20,0)+IF(AB20&gt;0,AB20,0)</f>
        <v>9639.7999999999993</v>
      </c>
      <c r="G20" s="236">
        <f t="shared" ref="G20:AI20" si="18">SUMIF(G21:G22,"&gt;0")</f>
        <v>2948.4</v>
      </c>
      <c r="H20" s="236">
        <f t="shared" si="18"/>
        <v>12588.2</v>
      </c>
      <c r="I20" s="236">
        <f t="shared" si="18"/>
        <v>9639.7999999999993</v>
      </c>
      <c r="J20" s="236">
        <f t="shared" si="18"/>
        <v>2948.4</v>
      </c>
      <c r="K20" s="236">
        <f t="shared" si="18"/>
        <v>9991.5</v>
      </c>
      <c r="L20" s="236">
        <f t="shared" si="18"/>
        <v>9179.2999999999993</v>
      </c>
      <c r="M20" s="236">
        <f t="shared" si="18"/>
        <v>812.2</v>
      </c>
      <c r="N20" s="236">
        <f t="shared" si="18"/>
        <v>8960.6</v>
      </c>
      <c r="O20" s="236">
        <f t="shared" si="18"/>
        <v>811.7</v>
      </c>
      <c r="P20" s="236">
        <f t="shared" si="18"/>
        <v>218.7</v>
      </c>
      <c r="Q20" s="236">
        <f t="shared" si="18"/>
        <v>0.5</v>
      </c>
      <c r="R20" s="236">
        <f t="shared" si="18"/>
        <v>2596.6999999999998</v>
      </c>
      <c r="S20" s="236">
        <f t="shared" si="18"/>
        <v>460.5</v>
      </c>
      <c r="T20" s="236">
        <f t="shared" si="18"/>
        <v>2136.1999999999998</v>
      </c>
      <c r="U20" s="236">
        <f t="shared" si="18"/>
        <v>119.1</v>
      </c>
      <c r="V20" s="236">
        <f t="shared" si="18"/>
        <v>189.5</v>
      </c>
      <c r="W20" s="236">
        <f t="shared" si="18"/>
        <v>0</v>
      </c>
      <c r="X20" s="236">
        <f t="shared" si="18"/>
        <v>0</v>
      </c>
      <c r="Y20" s="236">
        <f t="shared" si="18"/>
        <v>341.4</v>
      </c>
      <c r="Z20" s="236">
        <f t="shared" si="18"/>
        <v>1946.7</v>
      </c>
      <c r="AA20" s="236">
        <f t="shared" si="18"/>
        <v>0</v>
      </c>
      <c r="AB20" s="236">
        <f t="shared" si="18"/>
        <v>0</v>
      </c>
      <c r="AC20" s="236">
        <f t="shared" si="18"/>
        <v>0</v>
      </c>
      <c r="AD20" s="236">
        <f t="shared" si="18"/>
        <v>0</v>
      </c>
      <c r="AE20" s="236">
        <f t="shared" si="18"/>
        <v>0</v>
      </c>
      <c r="AF20" s="236">
        <f t="shared" si="18"/>
        <v>0</v>
      </c>
      <c r="AG20" s="236">
        <f t="shared" si="18"/>
        <v>0</v>
      </c>
      <c r="AH20" s="236">
        <f t="shared" si="18"/>
        <v>0</v>
      </c>
      <c r="AI20" s="236">
        <f t="shared" si="18"/>
        <v>0</v>
      </c>
      <c r="AJ20" s="3"/>
      <c r="AK20" s="3"/>
      <c r="AL20" s="3"/>
      <c r="AM20" s="3"/>
    </row>
    <row r="21" spans="1:39" ht="18" customHeight="1" x14ac:dyDescent="0.15">
      <c r="A21" s="69" t="s">
        <v>100</v>
      </c>
      <c r="B21" s="160" t="s">
        <v>41</v>
      </c>
      <c r="C21" s="109">
        <f>SUMIF(D21:E21,"&gt;0")</f>
        <v>10549.2</v>
      </c>
      <c r="D21" s="109">
        <f t="shared" ref="D21:E24" si="19">IF(F21&gt;0,F21,0)+IF(AH21&gt;0,AH21,0)</f>
        <v>8213.9</v>
      </c>
      <c r="E21" s="109">
        <f t="shared" si="19"/>
        <v>2335.3000000000002</v>
      </c>
      <c r="F21" s="109">
        <f>IF(I21&gt;0,I21,0)+IF(AB21&gt;0,AB21,0)</f>
        <v>8213.9</v>
      </c>
      <c r="G21" s="109">
        <f>IF(J21&gt;0,J21,0)+IF(AC21&gt;0,AC21,0)</f>
        <v>2335.3000000000002</v>
      </c>
      <c r="H21" s="109">
        <f>SUMIF(I21:J21,"&gt;0")</f>
        <v>10549.2</v>
      </c>
      <c r="I21" s="109">
        <f t="shared" ref="I21:J24" si="20">IF(L21&gt;0,L21,0)+IF(S21&gt;0,S21,0)</f>
        <v>8213.9</v>
      </c>
      <c r="J21" s="109">
        <f t="shared" si="20"/>
        <v>2335.3000000000002</v>
      </c>
      <c r="K21" s="109">
        <f>SUMIF(L21:M21,"&gt;0")</f>
        <v>8551.9</v>
      </c>
      <c r="L21" s="109">
        <f t="shared" ref="L21:M24" si="21">IF(N21&gt;0,N21,0)+IF(P21&gt;0,P21,0)</f>
        <v>7923.4</v>
      </c>
      <c r="M21" s="109">
        <f t="shared" si="21"/>
        <v>628.5</v>
      </c>
      <c r="N21" s="237">
        <v>7710.7</v>
      </c>
      <c r="O21" s="237">
        <v>628.5</v>
      </c>
      <c r="P21" s="237">
        <v>212.7</v>
      </c>
      <c r="Q21" s="237">
        <v>0</v>
      </c>
      <c r="R21" s="109">
        <f>SUMIF(S21:T21,"&gt;0")</f>
        <v>1997.3</v>
      </c>
      <c r="S21" s="109">
        <f t="shared" ref="S21:T24" si="22">IF(U21&gt;0,U21,0)+IF(W21&gt;0,W21,0)+IF(Y21&gt;0,Y21,0)</f>
        <v>290.5</v>
      </c>
      <c r="T21" s="109">
        <f t="shared" si="22"/>
        <v>1706.8</v>
      </c>
      <c r="U21" s="237">
        <v>82.3</v>
      </c>
      <c r="V21" s="237">
        <v>111.1</v>
      </c>
      <c r="W21" s="237">
        <v>0</v>
      </c>
      <c r="X21" s="237">
        <v>0</v>
      </c>
      <c r="Y21" s="237">
        <v>208.2</v>
      </c>
      <c r="Z21" s="237">
        <v>1595.7</v>
      </c>
      <c r="AA21" s="109">
        <f>SUMIF(AB21:AC21,"&gt;0")</f>
        <v>0</v>
      </c>
      <c r="AB21" s="109">
        <f t="shared" ref="AB21:AC24" si="23">IF(AD21&gt;0,AD21,0)+IF(AF21&gt;0,AF21,0)</f>
        <v>0</v>
      </c>
      <c r="AC21" s="109">
        <f t="shared" si="23"/>
        <v>0</v>
      </c>
      <c r="AD21" s="237">
        <v>0</v>
      </c>
      <c r="AE21" s="237">
        <v>0</v>
      </c>
      <c r="AF21" s="237">
        <v>0</v>
      </c>
      <c r="AG21" s="237">
        <v>0</v>
      </c>
      <c r="AH21" s="237">
        <v>0</v>
      </c>
      <c r="AI21" s="237">
        <v>0</v>
      </c>
      <c r="AJ21" s="3"/>
      <c r="AK21" s="3"/>
      <c r="AL21" s="3"/>
      <c r="AM21" s="3"/>
    </row>
    <row r="22" spans="1:39" ht="18" customHeight="1" x14ac:dyDescent="0.15">
      <c r="A22" s="103" t="s">
        <v>100</v>
      </c>
      <c r="B22" s="165" t="s">
        <v>37</v>
      </c>
      <c r="C22" s="110">
        <f>SUMIF(D22:E22,"&gt;0")</f>
        <v>2039</v>
      </c>
      <c r="D22" s="110">
        <f t="shared" si="19"/>
        <v>1425.9</v>
      </c>
      <c r="E22" s="110">
        <f t="shared" si="19"/>
        <v>613.09999999999991</v>
      </c>
      <c r="F22" s="110">
        <f>IF(I22&gt;0,I22,0)+IF(AB22&gt;0,AB22,0)</f>
        <v>1425.9</v>
      </c>
      <c r="G22" s="110">
        <f>IF(J22&gt;0,J22,0)+IF(AC22&gt;0,AC22,0)</f>
        <v>613.09999999999991</v>
      </c>
      <c r="H22" s="110">
        <f>SUMIF(I22:J22,"&gt;0")</f>
        <v>2039</v>
      </c>
      <c r="I22" s="110">
        <f t="shared" si="20"/>
        <v>1425.9</v>
      </c>
      <c r="J22" s="110">
        <f t="shared" si="20"/>
        <v>613.09999999999991</v>
      </c>
      <c r="K22" s="110">
        <f>SUMIF(L22:M22,"&gt;0")</f>
        <v>1439.6000000000001</v>
      </c>
      <c r="L22" s="110">
        <f t="shared" si="21"/>
        <v>1255.9000000000001</v>
      </c>
      <c r="M22" s="110">
        <f t="shared" si="21"/>
        <v>183.7</v>
      </c>
      <c r="N22" s="238">
        <v>1249.9000000000001</v>
      </c>
      <c r="O22" s="238">
        <v>183.2</v>
      </c>
      <c r="P22" s="238">
        <v>6</v>
      </c>
      <c r="Q22" s="238">
        <v>0.5</v>
      </c>
      <c r="R22" s="110">
        <f>SUMIF(S22:T22,"&gt;0")</f>
        <v>599.4</v>
      </c>
      <c r="S22" s="110">
        <f t="shared" si="22"/>
        <v>170</v>
      </c>
      <c r="T22" s="110">
        <f t="shared" si="22"/>
        <v>429.4</v>
      </c>
      <c r="U22" s="238">
        <v>36.799999999999997</v>
      </c>
      <c r="V22" s="238">
        <v>78.400000000000006</v>
      </c>
      <c r="W22" s="238">
        <v>0</v>
      </c>
      <c r="X22" s="238">
        <v>0</v>
      </c>
      <c r="Y22" s="238">
        <v>133.19999999999999</v>
      </c>
      <c r="Z22" s="238">
        <v>351</v>
      </c>
      <c r="AA22" s="110">
        <f>SUMIF(AB22:AC22,"&gt;0")</f>
        <v>0</v>
      </c>
      <c r="AB22" s="110">
        <f t="shared" si="23"/>
        <v>0</v>
      </c>
      <c r="AC22" s="110">
        <f t="shared" si="23"/>
        <v>0</v>
      </c>
      <c r="AD22" s="238">
        <v>0</v>
      </c>
      <c r="AE22" s="238">
        <v>0</v>
      </c>
      <c r="AF22" s="238">
        <v>0</v>
      </c>
      <c r="AG22" s="238">
        <v>0</v>
      </c>
      <c r="AH22" s="238">
        <v>0</v>
      </c>
      <c r="AI22" s="238">
        <v>0</v>
      </c>
      <c r="AJ22" s="3"/>
      <c r="AK22" s="3"/>
      <c r="AL22" s="3"/>
      <c r="AM22" s="3"/>
    </row>
    <row r="23" spans="1:39" ht="18" customHeight="1" x14ac:dyDescent="0.15">
      <c r="A23" s="144" t="s">
        <v>101</v>
      </c>
      <c r="B23" s="30" t="s">
        <v>44</v>
      </c>
      <c r="C23" s="241">
        <f>SUMIF(D23:E23,"&gt;0")</f>
        <v>30452.299999999996</v>
      </c>
      <c r="D23" s="241">
        <f t="shared" si="19"/>
        <v>20324.499999999996</v>
      </c>
      <c r="E23" s="241">
        <f t="shared" si="19"/>
        <v>10127.799999999999</v>
      </c>
      <c r="F23" s="241">
        <f>IF(I23&gt;0,I23,0)+IF(AB23&gt;0,AB23,0)</f>
        <v>20324.499999999996</v>
      </c>
      <c r="G23" s="241">
        <f>IF(J23&gt;0,J23,0)+IF(AC23&gt;0,AC23,0)</f>
        <v>10127.799999999999</v>
      </c>
      <c r="H23" s="241">
        <f>SUMIF(I23:J23,"&gt;0")</f>
        <v>30452.299999999996</v>
      </c>
      <c r="I23" s="241">
        <f t="shared" si="20"/>
        <v>20324.499999999996</v>
      </c>
      <c r="J23" s="241">
        <f t="shared" si="20"/>
        <v>10127.799999999999</v>
      </c>
      <c r="K23" s="241">
        <f>SUMIF(L23:M23,"&gt;0")</f>
        <v>21112.799999999999</v>
      </c>
      <c r="L23" s="241">
        <f t="shared" si="21"/>
        <v>19225.899999999998</v>
      </c>
      <c r="M23" s="241">
        <f t="shared" si="21"/>
        <v>1886.9</v>
      </c>
      <c r="N23" s="242">
        <v>19146.3</v>
      </c>
      <c r="O23" s="242">
        <v>1857.5</v>
      </c>
      <c r="P23" s="242">
        <v>79.599999999999994</v>
      </c>
      <c r="Q23" s="242">
        <v>29.4</v>
      </c>
      <c r="R23" s="241">
        <f>SUMIF(S23:T23,"&gt;0")</f>
        <v>9339.5</v>
      </c>
      <c r="S23" s="241">
        <f t="shared" si="22"/>
        <v>1098.6000000000001</v>
      </c>
      <c r="T23" s="241">
        <f t="shared" si="22"/>
        <v>8240.9</v>
      </c>
      <c r="U23" s="242">
        <v>19.5</v>
      </c>
      <c r="V23" s="242">
        <v>30.2</v>
      </c>
      <c r="W23" s="242">
        <v>2.4</v>
      </c>
      <c r="X23" s="242">
        <v>5.2</v>
      </c>
      <c r="Y23" s="242">
        <v>1076.7</v>
      </c>
      <c r="Z23" s="242">
        <v>8205.5</v>
      </c>
      <c r="AA23" s="241">
        <f>SUMIF(AB23:AC23,"&gt;0")</f>
        <v>0</v>
      </c>
      <c r="AB23" s="241">
        <f t="shared" si="23"/>
        <v>0</v>
      </c>
      <c r="AC23" s="241">
        <f t="shared" si="23"/>
        <v>0</v>
      </c>
      <c r="AD23" s="242">
        <v>0</v>
      </c>
      <c r="AE23" s="242">
        <v>0</v>
      </c>
      <c r="AF23" s="242">
        <v>0</v>
      </c>
      <c r="AG23" s="242">
        <v>0</v>
      </c>
      <c r="AH23" s="242">
        <v>0</v>
      </c>
      <c r="AI23" s="242">
        <v>0</v>
      </c>
      <c r="AJ23" s="3"/>
      <c r="AK23" s="3"/>
      <c r="AL23" s="3"/>
      <c r="AM23" s="3"/>
    </row>
    <row r="24" spans="1:39" ht="18" customHeight="1" x14ac:dyDescent="0.15">
      <c r="A24" s="226" t="s">
        <v>102</v>
      </c>
      <c r="B24" s="93" t="s">
        <v>103</v>
      </c>
      <c r="C24" s="227">
        <f>SUMIF(D24:E24,"&gt;0")</f>
        <v>24944.199999999997</v>
      </c>
      <c r="D24" s="227">
        <f t="shared" si="19"/>
        <v>20741.8</v>
      </c>
      <c r="E24" s="227">
        <f t="shared" si="19"/>
        <v>4202.3999999999996</v>
      </c>
      <c r="F24" s="227">
        <f>IF(I24&gt;0,I24,0)+IF(AB24&gt;0,AB24,0)</f>
        <v>20741.8</v>
      </c>
      <c r="G24" s="227">
        <f>IF(J24&gt;0,J24,0)+IF(AC24&gt;0,AC24,0)</f>
        <v>4202.3999999999996</v>
      </c>
      <c r="H24" s="227">
        <f>SUMIF(I24:J24,"&gt;0")</f>
        <v>24944.199999999997</v>
      </c>
      <c r="I24" s="227">
        <f t="shared" si="20"/>
        <v>20741.8</v>
      </c>
      <c r="J24" s="227">
        <f t="shared" si="20"/>
        <v>4202.3999999999996</v>
      </c>
      <c r="K24" s="227">
        <f>SUMIF(L24:M24,"&gt;0")</f>
        <v>20430.3</v>
      </c>
      <c r="L24" s="227">
        <f t="shared" si="21"/>
        <v>19580.599999999999</v>
      </c>
      <c r="M24" s="227">
        <f t="shared" si="21"/>
        <v>849.7</v>
      </c>
      <c r="N24" s="228">
        <v>19521.5</v>
      </c>
      <c r="O24" s="228">
        <v>849.6</v>
      </c>
      <c r="P24" s="228">
        <v>59.1</v>
      </c>
      <c r="Q24" s="228">
        <v>0.1</v>
      </c>
      <c r="R24" s="227">
        <f>SUMIF(S24:T24,"&gt;0")</f>
        <v>4513.8999999999996</v>
      </c>
      <c r="S24" s="227">
        <f t="shared" si="22"/>
        <v>1161.2</v>
      </c>
      <c r="T24" s="227">
        <f t="shared" si="22"/>
        <v>3352.7</v>
      </c>
      <c r="U24" s="228">
        <v>358.6</v>
      </c>
      <c r="V24" s="228">
        <v>158.4</v>
      </c>
      <c r="W24" s="228">
        <v>112.1</v>
      </c>
      <c r="X24" s="228">
        <v>106.3</v>
      </c>
      <c r="Y24" s="228">
        <v>690.5</v>
      </c>
      <c r="Z24" s="228">
        <v>3088</v>
      </c>
      <c r="AA24" s="227">
        <f>SUMIF(AB24:AC24,"&gt;0")</f>
        <v>0</v>
      </c>
      <c r="AB24" s="227">
        <f t="shared" si="23"/>
        <v>0</v>
      </c>
      <c r="AC24" s="227">
        <f t="shared" si="23"/>
        <v>0</v>
      </c>
      <c r="AD24" s="228">
        <v>0</v>
      </c>
      <c r="AE24" s="228">
        <v>0</v>
      </c>
      <c r="AF24" s="228">
        <v>0</v>
      </c>
      <c r="AG24" s="228">
        <v>0</v>
      </c>
      <c r="AH24" s="228">
        <v>0</v>
      </c>
      <c r="AI24" s="228">
        <v>0</v>
      </c>
      <c r="AJ24" s="3"/>
      <c r="AK24" s="3"/>
      <c r="AL24" s="3"/>
      <c r="AM24" s="3"/>
    </row>
    <row r="25" spans="1:39" ht="18" customHeight="1" x14ac:dyDescent="0.15">
      <c r="A25" s="86" t="s">
        <v>48</v>
      </c>
      <c r="B25" s="87" t="s">
        <v>16</v>
      </c>
      <c r="C25" s="230">
        <f t="shared" ref="C25:AI25" si="24">SUMIF(C9,"&gt;0")</f>
        <v>22531.200000000001</v>
      </c>
      <c r="D25" s="230">
        <f t="shared" si="24"/>
        <v>3437.5</v>
      </c>
      <c r="E25" s="230">
        <f t="shared" si="24"/>
        <v>19093.7</v>
      </c>
      <c r="F25" s="230">
        <f t="shared" si="24"/>
        <v>3437.5</v>
      </c>
      <c r="G25" s="230">
        <f t="shared" si="24"/>
        <v>19093.7</v>
      </c>
      <c r="H25" s="230">
        <f t="shared" si="24"/>
        <v>22531.200000000001</v>
      </c>
      <c r="I25" s="230">
        <f t="shared" si="24"/>
        <v>3437.5</v>
      </c>
      <c r="J25" s="230">
        <f t="shared" si="24"/>
        <v>19093.7</v>
      </c>
      <c r="K25" s="230">
        <f t="shared" si="24"/>
        <v>3562.3999999999996</v>
      </c>
      <c r="L25" s="230">
        <f t="shared" si="24"/>
        <v>2749.1</v>
      </c>
      <c r="M25" s="230">
        <f t="shared" si="24"/>
        <v>813.3</v>
      </c>
      <c r="N25" s="230">
        <f t="shared" si="24"/>
        <v>2749.1</v>
      </c>
      <c r="O25" s="230">
        <f t="shared" si="24"/>
        <v>813.3</v>
      </c>
      <c r="P25" s="230">
        <f t="shared" si="24"/>
        <v>0</v>
      </c>
      <c r="Q25" s="230">
        <f t="shared" si="24"/>
        <v>0</v>
      </c>
      <c r="R25" s="230">
        <f t="shared" si="24"/>
        <v>18968.800000000003</v>
      </c>
      <c r="S25" s="230">
        <f t="shared" si="24"/>
        <v>688.4</v>
      </c>
      <c r="T25" s="230">
        <f t="shared" si="24"/>
        <v>18280.400000000001</v>
      </c>
      <c r="U25" s="230">
        <f t="shared" si="24"/>
        <v>89.5</v>
      </c>
      <c r="V25" s="230">
        <f t="shared" si="24"/>
        <v>4.4000000000000004</v>
      </c>
      <c r="W25" s="230">
        <f t="shared" si="24"/>
        <v>0</v>
      </c>
      <c r="X25" s="230">
        <f t="shared" si="24"/>
        <v>0</v>
      </c>
      <c r="Y25" s="230">
        <f t="shared" si="24"/>
        <v>598.9</v>
      </c>
      <c r="Z25" s="230">
        <f t="shared" si="24"/>
        <v>18276</v>
      </c>
      <c r="AA25" s="230">
        <f t="shared" si="24"/>
        <v>0</v>
      </c>
      <c r="AB25" s="230">
        <f t="shared" si="24"/>
        <v>0</v>
      </c>
      <c r="AC25" s="230">
        <f t="shared" si="24"/>
        <v>0</v>
      </c>
      <c r="AD25" s="230">
        <f t="shared" si="24"/>
        <v>0</v>
      </c>
      <c r="AE25" s="230">
        <f t="shared" si="24"/>
        <v>0</v>
      </c>
      <c r="AF25" s="230">
        <f t="shared" si="24"/>
        <v>0</v>
      </c>
      <c r="AG25" s="230">
        <f t="shared" si="24"/>
        <v>0</v>
      </c>
      <c r="AH25" s="230">
        <f t="shared" si="24"/>
        <v>0</v>
      </c>
      <c r="AI25" s="230">
        <f t="shared" si="24"/>
        <v>0</v>
      </c>
    </row>
    <row r="26" spans="1:39" ht="18" customHeight="1" x14ac:dyDescent="0.15">
      <c r="A26" s="69"/>
      <c r="B26" s="81" t="s">
        <v>17</v>
      </c>
      <c r="C26" s="120">
        <f t="shared" ref="C26:AI26" si="25">SUMIF(C10,"&gt;0")</f>
        <v>45376.1</v>
      </c>
      <c r="D26" s="120">
        <f t="shared" si="25"/>
        <v>14436.4</v>
      </c>
      <c r="E26" s="120">
        <f t="shared" si="25"/>
        <v>30939.7</v>
      </c>
      <c r="F26" s="120">
        <f t="shared" si="25"/>
        <v>14436.4</v>
      </c>
      <c r="G26" s="120">
        <f t="shared" si="25"/>
        <v>30939.7</v>
      </c>
      <c r="H26" s="120">
        <f t="shared" si="25"/>
        <v>45376.1</v>
      </c>
      <c r="I26" s="120">
        <f t="shared" si="25"/>
        <v>14436.4</v>
      </c>
      <c r="J26" s="120">
        <f t="shared" si="25"/>
        <v>30939.7</v>
      </c>
      <c r="K26" s="120">
        <f t="shared" si="25"/>
        <v>15164.199999999999</v>
      </c>
      <c r="L26" s="120">
        <f t="shared" si="25"/>
        <v>12469.3</v>
      </c>
      <c r="M26" s="120">
        <f t="shared" si="25"/>
        <v>2694.9</v>
      </c>
      <c r="N26" s="120">
        <f t="shared" si="25"/>
        <v>12469.3</v>
      </c>
      <c r="O26" s="120">
        <f t="shared" si="25"/>
        <v>2694.9</v>
      </c>
      <c r="P26" s="120">
        <f t="shared" si="25"/>
        <v>0</v>
      </c>
      <c r="Q26" s="120">
        <f t="shared" si="25"/>
        <v>0</v>
      </c>
      <c r="R26" s="120">
        <f t="shared" si="25"/>
        <v>30211.899999999998</v>
      </c>
      <c r="S26" s="120">
        <f t="shared" si="25"/>
        <v>1967.1</v>
      </c>
      <c r="T26" s="120">
        <f t="shared" si="25"/>
        <v>28244.799999999999</v>
      </c>
      <c r="U26" s="120">
        <f t="shared" si="25"/>
        <v>698.7</v>
      </c>
      <c r="V26" s="120">
        <f t="shared" si="25"/>
        <v>1077.5999999999999</v>
      </c>
      <c r="W26" s="120">
        <f t="shared" si="25"/>
        <v>18.100000000000001</v>
      </c>
      <c r="X26" s="120">
        <f t="shared" si="25"/>
        <v>27</v>
      </c>
      <c r="Y26" s="120">
        <f t="shared" si="25"/>
        <v>1250.3</v>
      </c>
      <c r="Z26" s="120">
        <f t="shared" si="25"/>
        <v>27140.2</v>
      </c>
      <c r="AA26" s="120">
        <f t="shared" si="25"/>
        <v>0</v>
      </c>
      <c r="AB26" s="120">
        <f t="shared" si="25"/>
        <v>0</v>
      </c>
      <c r="AC26" s="120">
        <f t="shared" si="25"/>
        <v>0</v>
      </c>
      <c r="AD26" s="120">
        <f t="shared" si="25"/>
        <v>0</v>
      </c>
      <c r="AE26" s="120">
        <f t="shared" si="25"/>
        <v>0</v>
      </c>
      <c r="AF26" s="120">
        <f t="shared" si="25"/>
        <v>0</v>
      </c>
      <c r="AG26" s="120">
        <f t="shared" si="25"/>
        <v>0</v>
      </c>
      <c r="AH26" s="120">
        <f t="shared" si="25"/>
        <v>0</v>
      </c>
      <c r="AI26" s="120">
        <f t="shared" si="25"/>
        <v>0</v>
      </c>
    </row>
    <row r="27" spans="1:39" ht="18" customHeight="1" x14ac:dyDescent="0.15">
      <c r="A27" s="69"/>
      <c r="B27" s="81" t="s">
        <v>19</v>
      </c>
      <c r="C27" s="120">
        <f t="shared" ref="C27:AI27" si="26">SUMIF(C11,"&gt;0")</f>
        <v>55253.8</v>
      </c>
      <c r="D27" s="120">
        <f t="shared" si="26"/>
        <v>41361</v>
      </c>
      <c r="E27" s="120">
        <f t="shared" si="26"/>
        <v>13892.8</v>
      </c>
      <c r="F27" s="120">
        <f t="shared" si="26"/>
        <v>41361</v>
      </c>
      <c r="G27" s="120">
        <f t="shared" si="26"/>
        <v>13892.8</v>
      </c>
      <c r="H27" s="120">
        <f t="shared" si="26"/>
        <v>55253.8</v>
      </c>
      <c r="I27" s="120">
        <f t="shared" si="26"/>
        <v>41361</v>
      </c>
      <c r="J27" s="120">
        <f t="shared" si="26"/>
        <v>13892.8</v>
      </c>
      <c r="K27" s="120">
        <f t="shared" si="26"/>
        <v>42206.299999999996</v>
      </c>
      <c r="L27" s="120">
        <f t="shared" si="26"/>
        <v>39108.1</v>
      </c>
      <c r="M27" s="120">
        <f t="shared" si="26"/>
        <v>3098.2</v>
      </c>
      <c r="N27" s="120">
        <f t="shared" si="26"/>
        <v>38031.599999999999</v>
      </c>
      <c r="O27" s="120">
        <f t="shared" si="26"/>
        <v>3089.5</v>
      </c>
      <c r="P27" s="120">
        <f t="shared" si="26"/>
        <v>1076.5</v>
      </c>
      <c r="Q27" s="120">
        <f t="shared" si="26"/>
        <v>8.6999999999999993</v>
      </c>
      <c r="R27" s="120">
        <f t="shared" si="26"/>
        <v>13047.5</v>
      </c>
      <c r="S27" s="120">
        <f t="shared" si="26"/>
        <v>2252.9</v>
      </c>
      <c r="T27" s="120">
        <f t="shared" si="26"/>
        <v>10794.6</v>
      </c>
      <c r="U27" s="120">
        <f t="shared" si="26"/>
        <v>449.9</v>
      </c>
      <c r="V27" s="120">
        <f t="shared" si="26"/>
        <v>858.1</v>
      </c>
      <c r="W27" s="120">
        <f t="shared" si="26"/>
        <v>49</v>
      </c>
      <c r="X27" s="120">
        <f t="shared" si="26"/>
        <v>91.1</v>
      </c>
      <c r="Y27" s="120">
        <f t="shared" si="26"/>
        <v>1754</v>
      </c>
      <c r="Z27" s="120">
        <f t="shared" si="26"/>
        <v>9845.4</v>
      </c>
      <c r="AA27" s="120">
        <f t="shared" si="26"/>
        <v>0</v>
      </c>
      <c r="AB27" s="120">
        <f t="shared" si="26"/>
        <v>0</v>
      </c>
      <c r="AC27" s="120">
        <f t="shared" si="26"/>
        <v>0</v>
      </c>
      <c r="AD27" s="120">
        <f t="shared" si="26"/>
        <v>0</v>
      </c>
      <c r="AE27" s="120">
        <f t="shared" si="26"/>
        <v>0</v>
      </c>
      <c r="AF27" s="120">
        <f t="shared" si="26"/>
        <v>0</v>
      </c>
      <c r="AG27" s="120">
        <f t="shared" si="26"/>
        <v>0</v>
      </c>
      <c r="AH27" s="120">
        <f t="shared" si="26"/>
        <v>0</v>
      </c>
      <c r="AI27" s="120">
        <f t="shared" si="26"/>
        <v>0</v>
      </c>
    </row>
    <row r="28" spans="1:39" ht="18" customHeight="1" x14ac:dyDescent="0.15">
      <c r="A28" s="69"/>
      <c r="B28" s="81" t="s">
        <v>20</v>
      </c>
      <c r="C28" s="120">
        <f t="shared" ref="C28:AI28" si="27">SUMIF(C12,"&gt;0")</f>
        <v>27363.4</v>
      </c>
      <c r="D28" s="120">
        <f t="shared" si="27"/>
        <v>16147.9</v>
      </c>
      <c r="E28" s="120">
        <f t="shared" si="27"/>
        <v>11215.500000000002</v>
      </c>
      <c r="F28" s="120">
        <f t="shared" si="27"/>
        <v>16147.9</v>
      </c>
      <c r="G28" s="120">
        <f t="shared" si="27"/>
        <v>11215.500000000002</v>
      </c>
      <c r="H28" s="120">
        <f t="shared" si="27"/>
        <v>27363.4</v>
      </c>
      <c r="I28" s="120">
        <f t="shared" si="27"/>
        <v>16147.9</v>
      </c>
      <c r="J28" s="120">
        <f t="shared" si="27"/>
        <v>11215.500000000002</v>
      </c>
      <c r="K28" s="120">
        <f t="shared" si="27"/>
        <v>15331</v>
      </c>
      <c r="L28" s="120">
        <f t="shared" si="27"/>
        <v>13658.3</v>
      </c>
      <c r="M28" s="120">
        <f t="shared" si="27"/>
        <v>1672.7</v>
      </c>
      <c r="N28" s="120">
        <f t="shared" si="27"/>
        <v>13415.8</v>
      </c>
      <c r="O28" s="120">
        <f t="shared" si="27"/>
        <v>1661.5</v>
      </c>
      <c r="P28" s="120">
        <f t="shared" si="27"/>
        <v>242.5</v>
      </c>
      <c r="Q28" s="120">
        <f t="shared" si="27"/>
        <v>11.2</v>
      </c>
      <c r="R28" s="120">
        <f t="shared" si="27"/>
        <v>12032.400000000001</v>
      </c>
      <c r="S28" s="120">
        <f t="shared" si="27"/>
        <v>2489.6000000000004</v>
      </c>
      <c r="T28" s="120">
        <f t="shared" si="27"/>
        <v>9542.8000000000011</v>
      </c>
      <c r="U28" s="120">
        <f t="shared" si="27"/>
        <v>1015.1</v>
      </c>
      <c r="V28" s="120">
        <f t="shared" si="27"/>
        <v>300.3</v>
      </c>
      <c r="W28" s="120">
        <f t="shared" si="27"/>
        <v>2.6</v>
      </c>
      <c r="X28" s="120">
        <f t="shared" si="27"/>
        <v>6.8</v>
      </c>
      <c r="Y28" s="120">
        <f t="shared" si="27"/>
        <v>1471.9</v>
      </c>
      <c r="Z28" s="120">
        <f t="shared" si="27"/>
        <v>9235.7000000000007</v>
      </c>
      <c r="AA28" s="120">
        <f t="shared" si="27"/>
        <v>0</v>
      </c>
      <c r="AB28" s="120">
        <f t="shared" si="27"/>
        <v>0</v>
      </c>
      <c r="AC28" s="120">
        <f t="shared" si="27"/>
        <v>0</v>
      </c>
      <c r="AD28" s="120">
        <f t="shared" si="27"/>
        <v>0</v>
      </c>
      <c r="AE28" s="120">
        <f t="shared" si="27"/>
        <v>0</v>
      </c>
      <c r="AF28" s="120">
        <f t="shared" si="27"/>
        <v>0</v>
      </c>
      <c r="AG28" s="120">
        <f t="shared" si="27"/>
        <v>0</v>
      </c>
      <c r="AH28" s="120">
        <f t="shared" si="27"/>
        <v>0</v>
      </c>
      <c r="AI28" s="120">
        <f t="shared" si="27"/>
        <v>0</v>
      </c>
    </row>
    <row r="29" spans="1:39" ht="18" customHeight="1" x14ac:dyDescent="0.15">
      <c r="A29" s="69"/>
      <c r="B29" s="81" t="s">
        <v>41</v>
      </c>
      <c r="C29" s="120">
        <f t="shared" ref="C29:AI29" si="28">SUMIF(C21,"&gt;0")</f>
        <v>10549.2</v>
      </c>
      <c r="D29" s="120">
        <f t="shared" si="28"/>
        <v>8213.9</v>
      </c>
      <c r="E29" s="120">
        <f t="shared" si="28"/>
        <v>2335.3000000000002</v>
      </c>
      <c r="F29" s="120">
        <f t="shared" si="28"/>
        <v>8213.9</v>
      </c>
      <c r="G29" s="120">
        <f t="shared" si="28"/>
        <v>2335.3000000000002</v>
      </c>
      <c r="H29" s="120">
        <f t="shared" si="28"/>
        <v>10549.2</v>
      </c>
      <c r="I29" s="120">
        <f t="shared" si="28"/>
        <v>8213.9</v>
      </c>
      <c r="J29" s="120">
        <f t="shared" si="28"/>
        <v>2335.3000000000002</v>
      </c>
      <c r="K29" s="120">
        <f t="shared" si="28"/>
        <v>8551.9</v>
      </c>
      <c r="L29" s="120">
        <f t="shared" si="28"/>
        <v>7923.4</v>
      </c>
      <c r="M29" s="120">
        <f t="shared" si="28"/>
        <v>628.5</v>
      </c>
      <c r="N29" s="120">
        <f t="shared" si="28"/>
        <v>7710.7</v>
      </c>
      <c r="O29" s="120">
        <f t="shared" si="28"/>
        <v>628.5</v>
      </c>
      <c r="P29" s="120">
        <f t="shared" si="28"/>
        <v>212.7</v>
      </c>
      <c r="Q29" s="120">
        <f t="shared" si="28"/>
        <v>0</v>
      </c>
      <c r="R29" s="120">
        <f t="shared" si="28"/>
        <v>1997.3</v>
      </c>
      <c r="S29" s="120">
        <f t="shared" si="28"/>
        <v>290.5</v>
      </c>
      <c r="T29" s="120">
        <f t="shared" si="28"/>
        <v>1706.8</v>
      </c>
      <c r="U29" s="120">
        <f t="shared" si="28"/>
        <v>82.3</v>
      </c>
      <c r="V29" s="120">
        <f t="shared" si="28"/>
        <v>111.1</v>
      </c>
      <c r="W29" s="120">
        <f t="shared" si="28"/>
        <v>0</v>
      </c>
      <c r="X29" s="120">
        <f t="shared" si="28"/>
        <v>0</v>
      </c>
      <c r="Y29" s="120">
        <f t="shared" si="28"/>
        <v>208.2</v>
      </c>
      <c r="Z29" s="120">
        <f t="shared" si="28"/>
        <v>1595.7</v>
      </c>
      <c r="AA29" s="120">
        <f t="shared" si="28"/>
        <v>0</v>
      </c>
      <c r="AB29" s="120">
        <f t="shared" si="28"/>
        <v>0</v>
      </c>
      <c r="AC29" s="120">
        <f t="shared" si="28"/>
        <v>0</v>
      </c>
      <c r="AD29" s="120">
        <f t="shared" si="28"/>
        <v>0</v>
      </c>
      <c r="AE29" s="120">
        <f t="shared" si="28"/>
        <v>0</v>
      </c>
      <c r="AF29" s="120">
        <f t="shared" si="28"/>
        <v>0</v>
      </c>
      <c r="AG29" s="120">
        <f t="shared" si="28"/>
        <v>0</v>
      </c>
      <c r="AH29" s="120">
        <f t="shared" si="28"/>
        <v>0</v>
      </c>
      <c r="AI29" s="120">
        <f t="shared" si="28"/>
        <v>0</v>
      </c>
    </row>
    <row r="30" spans="1:39" ht="18" customHeight="1" x14ac:dyDescent="0.15">
      <c r="A30" s="69"/>
      <c r="B30" s="81" t="s">
        <v>37</v>
      </c>
      <c r="C30" s="120">
        <f t="shared" ref="C30:AI30" si="29">SUMIF(C22,"&gt;0")</f>
        <v>2039</v>
      </c>
      <c r="D30" s="120">
        <f t="shared" si="29"/>
        <v>1425.9</v>
      </c>
      <c r="E30" s="120">
        <f t="shared" si="29"/>
        <v>613.09999999999991</v>
      </c>
      <c r="F30" s="120">
        <f t="shared" si="29"/>
        <v>1425.9</v>
      </c>
      <c r="G30" s="120">
        <f t="shared" si="29"/>
        <v>613.09999999999991</v>
      </c>
      <c r="H30" s="120">
        <f t="shared" si="29"/>
        <v>2039</v>
      </c>
      <c r="I30" s="120">
        <f t="shared" si="29"/>
        <v>1425.9</v>
      </c>
      <c r="J30" s="120">
        <f t="shared" si="29"/>
        <v>613.09999999999991</v>
      </c>
      <c r="K30" s="120">
        <f t="shared" si="29"/>
        <v>1439.6000000000001</v>
      </c>
      <c r="L30" s="120">
        <f t="shared" si="29"/>
        <v>1255.9000000000001</v>
      </c>
      <c r="M30" s="120">
        <f t="shared" si="29"/>
        <v>183.7</v>
      </c>
      <c r="N30" s="120">
        <f t="shared" si="29"/>
        <v>1249.9000000000001</v>
      </c>
      <c r="O30" s="120">
        <f t="shared" si="29"/>
        <v>183.2</v>
      </c>
      <c r="P30" s="120">
        <f t="shared" si="29"/>
        <v>6</v>
      </c>
      <c r="Q30" s="120">
        <f t="shared" si="29"/>
        <v>0.5</v>
      </c>
      <c r="R30" s="120">
        <f t="shared" si="29"/>
        <v>599.4</v>
      </c>
      <c r="S30" s="120">
        <f t="shared" si="29"/>
        <v>170</v>
      </c>
      <c r="T30" s="120">
        <f t="shared" si="29"/>
        <v>429.4</v>
      </c>
      <c r="U30" s="120">
        <f t="shared" si="29"/>
        <v>36.799999999999997</v>
      </c>
      <c r="V30" s="120">
        <f t="shared" si="29"/>
        <v>78.400000000000006</v>
      </c>
      <c r="W30" s="120">
        <f t="shared" si="29"/>
        <v>0</v>
      </c>
      <c r="X30" s="120">
        <f t="shared" si="29"/>
        <v>0</v>
      </c>
      <c r="Y30" s="120">
        <f t="shared" si="29"/>
        <v>133.19999999999999</v>
      </c>
      <c r="Z30" s="120">
        <f t="shared" si="29"/>
        <v>351</v>
      </c>
      <c r="AA30" s="120">
        <f t="shared" si="29"/>
        <v>0</v>
      </c>
      <c r="AB30" s="120">
        <f t="shared" si="29"/>
        <v>0</v>
      </c>
      <c r="AC30" s="120">
        <f t="shared" si="29"/>
        <v>0</v>
      </c>
      <c r="AD30" s="120">
        <f t="shared" si="29"/>
        <v>0</v>
      </c>
      <c r="AE30" s="120">
        <f t="shared" si="29"/>
        <v>0</v>
      </c>
      <c r="AF30" s="120">
        <f t="shared" si="29"/>
        <v>0</v>
      </c>
      <c r="AG30" s="120">
        <f t="shared" si="29"/>
        <v>0</v>
      </c>
      <c r="AH30" s="120">
        <f t="shared" si="29"/>
        <v>0</v>
      </c>
      <c r="AI30" s="120">
        <f t="shared" si="29"/>
        <v>0</v>
      </c>
    </row>
    <row r="31" spans="1:39" ht="18" customHeight="1" x14ac:dyDescent="0.15">
      <c r="A31" s="69"/>
      <c r="B31" s="81" t="s">
        <v>22</v>
      </c>
      <c r="C31" s="120">
        <f t="shared" ref="C31:AI31" si="30">SUMIF(C13,"&gt;0")</f>
        <v>63797.700000000004</v>
      </c>
      <c r="D31" s="120">
        <f t="shared" si="30"/>
        <v>46890.3</v>
      </c>
      <c r="E31" s="120">
        <f t="shared" si="30"/>
        <v>16907.400000000001</v>
      </c>
      <c r="F31" s="120">
        <f t="shared" si="30"/>
        <v>46890.3</v>
      </c>
      <c r="G31" s="120">
        <f t="shared" si="30"/>
        <v>16907.400000000001</v>
      </c>
      <c r="H31" s="120">
        <f t="shared" si="30"/>
        <v>63797.700000000004</v>
      </c>
      <c r="I31" s="120">
        <f t="shared" si="30"/>
        <v>46890.3</v>
      </c>
      <c r="J31" s="120">
        <f t="shared" si="30"/>
        <v>16907.400000000001</v>
      </c>
      <c r="K31" s="120">
        <f t="shared" si="30"/>
        <v>49501.7</v>
      </c>
      <c r="L31" s="120">
        <f t="shared" si="30"/>
        <v>44278.400000000001</v>
      </c>
      <c r="M31" s="120">
        <f t="shared" si="30"/>
        <v>5223.2999999999993</v>
      </c>
      <c r="N31" s="120">
        <f t="shared" si="30"/>
        <v>43840.5</v>
      </c>
      <c r="O31" s="120">
        <f t="shared" si="30"/>
        <v>5222.3999999999996</v>
      </c>
      <c r="P31" s="120">
        <f t="shared" si="30"/>
        <v>437.9</v>
      </c>
      <c r="Q31" s="120">
        <f t="shared" si="30"/>
        <v>0.9</v>
      </c>
      <c r="R31" s="120">
        <f t="shared" si="30"/>
        <v>14296</v>
      </c>
      <c r="S31" s="120">
        <f t="shared" si="30"/>
        <v>2611.8999999999996</v>
      </c>
      <c r="T31" s="120">
        <f t="shared" si="30"/>
        <v>11684.1</v>
      </c>
      <c r="U31" s="120">
        <f t="shared" si="30"/>
        <v>153</v>
      </c>
      <c r="V31" s="120">
        <f t="shared" si="30"/>
        <v>517.29999999999995</v>
      </c>
      <c r="W31" s="120">
        <f t="shared" si="30"/>
        <v>46.7</v>
      </c>
      <c r="X31" s="120">
        <f t="shared" si="30"/>
        <v>83.2</v>
      </c>
      <c r="Y31" s="120">
        <f t="shared" si="30"/>
        <v>2412.1999999999998</v>
      </c>
      <c r="Z31" s="120">
        <f t="shared" si="30"/>
        <v>11083.6</v>
      </c>
      <c r="AA31" s="120">
        <f t="shared" si="30"/>
        <v>0</v>
      </c>
      <c r="AB31" s="120">
        <f t="shared" si="30"/>
        <v>0</v>
      </c>
      <c r="AC31" s="120">
        <f t="shared" si="30"/>
        <v>0</v>
      </c>
      <c r="AD31" s="120">
        <f t="shared" si="30"/>
        <v>0</v>
      </c>
      <c r="AE31" s="120">
        <f t="shared" si="30"/>
        <v>0</v>
      </c>
      <c r="AF31" s="120">
        <f t="shared" si="30"/>
        <v>0</v>
      </c>
      <c r="AG31" s="120">
        <f t="shared" si="30"/>
        <v>0</v>
      </c>
      <c r="AH31" s="120">
        <f t="shared" si="30"/>
        <v>0</v>
      </c>
      <c r="AI31" s="120">
        <f t="shared" si="30"/>
        <v>0</v>
      </c>
    </row>
    <row r="32" spans="1:39" ht="18" customHeight="1" x14ac:dyDescent="0.15">
      <c r="A32" s="69"/>
      <c r="B32" s="81" t="s">
        <v>44</v>
      </c>
      <c r="C32" s="120">
        <f t="shared" ref="C32:AI32" si="31">SUMIF(C23,"&gt;0")</f>
        <v>30452.299999999996</v>
      </c>
      <c r="D32" s="120">
        <f t="shared" si="31"/>
        <v>20324.499999999996</v>
      </c>
      <c r="E32" s="120">
        <f t="shared" si="31"/>
        <v>10127.799999999999</v>
      </c>
      <c r="F32" s="120">
        <f t="shared" si="31"/>
        <v>20324.499999999996</v>
      </c>
      <c r="G32" s="120">
        <f t="shared" si="31"/>
        <v>10127.799999999999</v>
      </c>
      <c r="H32" s="120">
        <f t="shared" si="31"/>
        <v>30452.299999999996</v>
      </c>
      <c r="I32" s="120">
        <f t="shared" si="31"/>
        <v>20324.499999999996</v>
      </c>
      <c r="J32" s="120">
        <f t="shared" si="31"/>
        <v>10127.799999999999</v>
      </c>
      <c r="K32" s="120">
        <f t="shared" si="31"/>
        <v>21112.799999999999</v>
      </c>
      <c r="L32" s="120">
        <f t="shared" si="31"/>
        <v>19225.899999999998</v>
      </c>
      <c r="M32" s="120">
        <f t="shared" si="31"/>
        <v>1886.9</v>
      </c>
      <c r="N32" s="120">
        <f t="shared" si="31"/>
        <v>19146.3</v>
      </c>
      <c r="O32" s="120">
        <f t="shared" si="31"/>
        <v>1857.5</v>
      </c>
      <c r="P32" s="120">
        <f t="shared" si="31"/>
        <v>79.599999999999994</v>
      </c>
      <c r="Q32" s="120">
        <f t="shared" si="31"/>
        <v>29.4</v>
      </c>
      <c r="R32" s="120">
        <f t="shared" si="31"/>
        <v>9339.5</v>
      </c>
      <c r="S32" s="120">
        <f t="shared" si="31"/>
        <v>1098.6000000000001</v>
      </c>
      <c r="T32" s="120">
        <f t="shared" si="31"/>
        <v>8240.9</v>
      </c>
      <c r="U32" s="120">
        <f t="shared" si="31"/>
        <v>19.5</v>
      </c>
      <c r="V32" s="120">
        <f t="shared" si="31"/>
        <v>30.2</v>
      </c>
      <c r="W32" s="120">
        <f t="shared" si="31"/>
        <v>2.4</v>
      </c>
      <c r="X32" s="120">
        <f t="shared" si="31"/>
        <v>5.2</v>
      </c>
      <c r="Y32" s="120">
        <f t="shared" si="31"/>
        <v>1076.7</v>
      </c>
      <c r="Z32" s="120">
        <f t="shared" si="31"/>
        <v>8205.5</v>
      </c>
      <c r="AA32" s="120">
        <f t="shared" si="31"/>
        <v>0</v>
      </c>
      <c r="AB32" s="120">
        <f t="shared" si="31"/>
        <v>0</v>
      </c>
      <c r="AC32" s="120">
        <f t="shared" si="31"/>
        <v>0</v>
      </c>
      <c r="AD32" s="120">
        <f t="shared" si="31"/>
        <v>0</v>
      </c>
      <c r="AE32" s="120">
        <f t="shared" si="31"/>
        <v>0</v>
      </c>
      <c r="AF32" s="120">
        <f t="shared" si="31"/>
        <v>0</v>
      </c>
      <c r="AG32" s="120">
        <f t="shared" si="31"/>
        <v>0</v>
      </c>
      <c r="AH32" s="120">
        <f t="shared" si="31"/>
        <v>0</v>
      </c>
      <c r="AI32" s="120">
        <f t="shared" si="31"/>
        <v>0</v>
      </c>
    </row>
    <row r="33" spans="1:35" ht="18" customHeight="1" x14ac:dyDescent="0.15">
      <c r="A33" s="69"/>
      <c r="B33" s="81" t="s">
        <v>24</v>
      </c>
      <c r="C33" s="120">
        <f t="shared" ref="C33:AI33" si="32">SUMIF(C14,"&gt;0")</f>
        <v>59835.899999999994</v>
      </c>
      <c r="D33" s="120">
        <f t="shared" si="32"/>
        <v>52397.299999999996</v>
      </c>
      <c r="E33" s="120">
        <f t="shared" si="32"/>
        <v>7438.6</v>
      </c>
      <c r="F33" s="120">
        <f t="shared" si="32"/>
        <v>52397.299999999996</v>
      </c>
      <c r="G33" s="120">
        <f t="shared" si="32"/>
        <v>7438.6</v>
      </c>
      <c r="H33" s="120">
        <f t="shared" si="32"/>
        <v>59835.899999999994</v>
      </c>
      <c r="I33" s="120">
        <f t="shared" si="32"/>
        <v>52397.299999999996</v>
      </c>
      <c r="J33" s="120">
        <f t="shared" si="32"/>
        <v>7438.6</v>
      </c>
      <c r="K33" s="120">
        <f t="shared" si="32"/>
        <v>52459.799999999996</v>
      </c>
      <c r="L33" s="120">
        <f t="shared" si="32"/>
        <v>51170.6</v>
      </c>
      <c r="M33" s="120">
        <f t="shared" si="32"/>
        <v>1289.1999999999998</v>
      </c>
      <c r="N33" s="120">
        <f t="shared" si="32"/>
        <v>50783.4</v>
      </c>
      <c r="O33" s="120">
        <f t="shared" si="32"/>
        <v>1289.0999999999999</v>
      </c>
      <c r="P33" s="120">
        <f t="shared" si="32"/>
        <v>387.2</v>
      </c>
      <c r="Q33" s="120">
        <f t="shared" si="32"/>
        <v>0.1</v>
      </c>
      <c r="R33" s="120">
        <f t="shared" si="32"/>
        <v>7376.1</v>
      </c>
      <c r="S33" s="120">
        <f t="shared" si="32"/>
        <v>1226.7</v>
      </c>
      <c r="T33" s="120">
        <f t="shared" si="32"/>
        <v>6149.4000000000005</v>
      </c>
      <c r="U33" s="120">
        <f t="shared" si="32"/>
        <v>27.5</v>
      </c>
      <c r="V33" s="120">
        <f t="shared" si="32"/>
        <v>51.8</v>
      </c>
      <c r="W33" s="120">
        <f t="shared" si="32"/>
        <v>0</v>
      </c>
      <c r="X33" s="120">
        <f t="shared" si="32"/>
        <v>0</v>
      </c>
      <c r="Y33" s="120">
        <f t="shared" si="32"/>
        <v>1199.2</v>
      </c>
      <c r="Z33" s="120">
        <f t="shared" si="32"/>
        <v>6097.6</v>
      </c>
      <c r="AA33" s="120">
        <f t="shared" si="32"/>
        <v>0</v>
      </c>
      <c r="AB33" s="120">
        <f t="shared" si="32"/>
        <v>0</v>
      </c>
      <c r="AC33" s="120">
        <f t="shared" si="32"/>
        <v>0</v>
      </c>
      <c r="AD33" s="120">
        <f t="shared" si="32"/>
        <v>0</v>
      </c>
      <c r="AE33" s="120">
        <f t="shared" si="32"/>
        <v>0</v>
      </c>
      <c r="AF33" s="120">
        <f t="shared" si="32"/>
        <v>0</v>
      </c>
      <c r="AG33" s="120">
        <f t="shared" si="32"/>
        <v>0</v>
      </c>
      <c r="AH33" s="120">
        <f t="shared" si="32"/>
        <v>0</v>
      </c>
      <c r="AI33" s="120">
        <f t="shared" si="32"/>
        <v>0</v>
      </c>
    </row>
    <row r="34" spans="1:35" ht="18" customHeight="1" x14ac:dyDescent="0.15">
      <c r="A34" s="69"/>
      <c r="B34" s="81" t="s">
        <v>25</v>
      </c>
      <c r="C34" s="120">
        <f t="shared" ref="C34:AI34" si="33">SUMIF(C15,"&gt;0")</f>
        <v>74314.100000000006</v>
      </c>
      <c r="D34" s="120">
        <f t="shared" si="33"/>
        <v>53308</v>
      </c>
      <c r="E34" s="120">
        <f t="shared" si="33"/>
        <v>21006.1</v>
      </c>
      <c r="F34" s="120">
        <f t="shared" si="33"/>
        <v>53308</v>
      </c>
      <c r="G34" s="120">
        <f t="shared" si="33"/>
        <v>21006.1</v>
      </c>
      <c r="H34" s="120">
        <f t="shared" si="33"/>
        <v>74314.100000000006</v>
      </c>
      <c r="I34" s="120">
        <f t="shared" si="33"/>
        <v>53308</v>
      </c>
      <c r="J34" s="120">
        <f t="shared" si="33"/>
        <v>21006.1</v>
      </c>
      <c r="K34" s="120">
        <f t="shared" si="33"/>
        <v>57355.7</v>
      </c>
      <c r="L34" s="120">
        <f t="shared" si="33"/>
        <v>51138.1</v>
      </c>
      <c r="M34" s="120">
        <f t="shared" si="33"/>
        <v>6217.6</v>
      </c>
      <c r="N34" s="120">
        <f t="shared" si="33"/>
        <v>50469.7</v>
      </c>
      <c r="O34" s="120">
        <f t="shared" si="33"/>
        <v>6207.3</v>
      </c>
      <c r="P34" s="120">
        <f t="shared" si="33"/>
        <v>668.4</v>
      </c>
      <c r="Q34" s="120">
        <f t="shared" si="33"/>
        <v>10.3</v>
      </c>
      <c r="R34" s="120">
        <f t="shared" si="33"/>
        <v>16958.400000000001</v>
      </c>
      <c r="S34" s="120">
        <f t="shared" si="33"/>
        <v>2169.9</v>
      </c>
      <c r="T34" s="120">
        <f t="shared" si="33"/>
        <v>14788.5</v>
      </c>
      <c r="U34" s="120">
        <f t="shared" si="33"/>
        <v>1085.4000000000001</v>
      </c>
      <c r="V34" s="120">
        <f t="shared" si="33"/>
        <v>763.3</v>
      </c>
      <c r="W34" s="120">
        <f t="shared" si="33"/>
        <v>3.5</v>
      </c>
      <c r="X34" s="120">
        <f t="shared" si="33"/>
        <v>6.5</v>
      </c>
      <c r="Y34" s="120">
        <f t="shared" si="33"/>
        <v>1081</v>
      </c>
      <c r="Z34" s="120">
        <f t="shared" si="33"/>
        <v>14018.7</v>
      </c>
      <c r="AA34" s="120">
        <f t="shared" si="33"/>
        <v>0</v>
      </c>
      <c r="AB34" s="120">
        <f t="shared" si="33"/>
        <v>0</v>
      </c>
      <c r="AC34" s="120">
        <f t="shared" si="33"/>
        <v>0</v>
      </c>
      <c r="AD34" s="120">
        <f t="shared" si="33"/>
        <v>0</v>
      </c>
      <c r="AE34" s="120">
        <f t="shared" si="33"/>
        <v>0</v>
      </c>
      <c r="AF34" s="120">
        <f t="shared" si="33"/>
        <v>0</v>
      </c>
      <c r="AG34" s="120">
        <f t="shared" si="33"/>
        <v>0</v>
      </c>
      <c r="AH34" s="120">
        <f t="shared" si="33"/>
        <v>0</v>
      </c>
      <c r="AI34" s="120">
        <f t="shared" si="33"/>
        <v>0</v>
      </c>
    </row>
    <row r="35" spans="1:35" ht="18" customHeight="1" x14ac:dyDescent="0.15">
      <c r="A35" s="69"/>
      <c r="B35" s="81" t="s">
        <v>27</v>
      </c>
      <c r="C35" s="120">
        <f t="shared" ref="C35:AI35" si="34">SUMIF(C16,"&gt;0")</f>
        <v>95380.799999999988</v>
      </c>
      <c r="D35" s="120">
        <f t="shared" si="34"/>
        <v>76725.099999999991</v>
      </c>
      <c r="E35" s="120">
        <f t="shared" si="34"/>
        <v>18655.7</v>
      </c>
      <c r="F35" s="120">
        <f t="shared" si="34"/>
        <v>76725.099999999991</v>
      </c>
      <c r="G35" s="120">
        <f t="shared" si="34"/>
        <v>18655.7</v>
      </c>
      <c r="H35" s="120">
        <f t="shared" si="34"/>
        <v>95380.799999999988</v>
      </c>
      <c r="I35" s="120">
        <f t="shared" si="34"/>
        <v>76725.099999999991</v>
      </c>
      <c r="J35" s="120">
        <f t="shared" si="34"/>
        <v>18655.7</v>
      </c>
      <c r="K35" s="120">
        <f t="shared" si="34"/>
        <v>80831.899999999994</v>
      </c>
      <c r="L35" s="120">
        <f t="shared" si="34"/>
        <v>75080.599999999991</v>
      </c>
      <c r="M35" s="120">
        <f t="shared" si="34"/>
        <v>5751.3</v>
      </c>
      <c r="N35" s="120">
        <f t="shared" si="34"/>
        <v>74986.399999999994</v>
      </c>
      <c r="O35" s="120">
        <f t="shared" si="34"/>
        <v>5747.7</v>
      </c>
      <c r="P35" s="120">
        <f t="shared" si="34"/>
        <v>94.2</v>
      </c>
      <c r="Q35" s="120">
        <f t="shared" si="34"/>
        <v>3.6</v>
      </c>
      <c r="R35" s="120">
        <f t="shared" si="34"/>
        <v>14548.9</v>
      </c>
      <c r="S35" s="120">
        <f t="shared" si="34"/>
        <v>1644.5</v>
      </c>
      <c r="T35" s="120">
        <f t="shared" si="34"/>
        <v>12904.4</v>
      </c>
      <c r="U35" s="120">
        <f t="shared" si="34"/>
        <v>809.5</v>
      </c>
      <c r="V35" s="120">
        <f t="shared" si="34"/>
        <v>625.5</v>
      </c>
      <c r="W35" s="120">
        <f t="shared" si="34"/>
        <v>4.8</v>
      </c>
      <c r="X35" s="120">
        <f t="shared" si="34"/>
        <v>11.1</v>
      </c>
      <c r="Y35" s="120">
        <f t="shared" si="34"/>
        <v>830.2</v>
      </c>
      <c r="Z35" s="120">
        <f t="shared" si="34"/>
        <v>12267.8</v>
      </c>
      <c r="AA35" s="120">
        <f t="shared" si="34"/>
        <v>0</v>
      </c>
      <c r="AB35" s="120">
        <f t="shared" si="34"/>
        <v>0</v>
      </c>
      <c r="AC35" s="120">
        <f t="shared" si="34"/>
        <v>0</v>
      </c>
      <c r="AD35" s="120">
        <f t="shared" si="34"/>
        <v>0</v>
      </c>
      <c r="AE35" s="120">
        <f t="shared" si="34"/>
        <v>0</v>
      </c>
      <c r="AF35" s="120">
        <f t="shared" si="34"/>
        <v>0</v>
      </c>
      <c r="AG35" s="120">
        <f t="shared" si="34"/>
        <v>0</v>
      </c>
      <c r="AH35" s="120">
        <f t="shared" si="34"/>
        <v>0</v>
      </c>
      <c r="AI35" s="120">
        <f t="shared" si="34"/>
        <v>0</v>
      </c>
    </row>
    <row r="36" spans="1:35" ht="18" customHeight="1" x14ac:dyDescent="0.15">
      <c r="A36" s="69"/>
      <c r="B36" s="81" t="s">
        <v>29</v>
      </c>
      <c r="C36" s="120">
        <f t="shared" ref="C36:AI36" si="35">SUMIF(C17,"&gt;0")</f>
        <v>106858.29999999999</v>
      </c>
      <c r="D36" s="120">
        <f t="shared" si="35"/>
        <v>94278.9</v>
      </c>
      <c r="E36" s="120">
        <f t="shared" si="35"/>
        <v>12579.4</v>
      </c>
      <c r="F36" s="120">
        <f t="shared" si="35"/>
        <v>94278.9</v>
      </c>
      <c r="G36" s="120">
        <f t="shared" si="35"/>
        <v>12579.4</v>
      </c>
      <c r="H36" s="120">
        <f t="shared" si="35"/>
        <v>106858.29999999999</v>
      </c>
      <c r="I36" s="120">
        <f t="shared" si="35"/>
        <v>94278.9</v>
      </c>
      <c r="J36" s="120">
        <f t="shared" si="35"/>
        <v>12579.4</v>
      </c>
      <c r="K36" s="120">
        <f t="shared" si="35"/>
        <v>95559.2</v>
      </c>
      <c r="L36" s="120">
        <f t="shared" si="35"/>
        <v>91572.9</v>
      </c>
      <c r="M36" s="120">
        <f t="shared" si="35"/>
        <v>3986.2999999999997</v>
      </c>
      <c r="N36" s="120">
        <f t="shared" si="35"/>
        <v>91124.9</v>
      </c>
      <c r="O36" s="120">
        <f t="shared" si="35"/>
        <v>3977.7</v>
      </c>
      <c r="P36" s="120">
        <f t="shared" si="35"/>
        <v>448</v>
      </c>
      <c r="Q36" s="120">
        <f t="shared" si="35"/>
        <v>8.6</v>
      </c>
      <c r="R36" s="120">
        <f t="shared" si="35"/>
        <v>11299.1</v>
      </c>
      <c r="S36" s="120">
        <f t="shared" si="35"/>
        <v>2706</v>
      </c>
      <c r="T36" s="120">
        <f t="shared" si="35"/>
        <v>8593.1</v>
      </c>
      <c r="U36" s="120">
        <f t="shared" si="35"/>
        <v>755.1</v>
      </c>
      <c r="V36" s="120">
        <f t="shared" si="35"/>
        <v>1101.8</v>
      </c>
      <c r="W36" s="120">
        <f t="shared" si="35"/>
        <v>3.3</v>
      </c>
      <c r="X36" s="120">
        <f t="shared" si="35"/>
        <v>11.3</v>
      </c>
      <c r="Y36" s="120">
        <f t="shared" si="35"/>
        <v>1947.6</v>
      </c>
      <c r="Z36" s="120">
        <f t="shared" si="35"/>
        <v>7480</v>
      </c>
      <c r="AA36" s="120">
        <f t="shared" si="35"/>
        <v>0</v>
      </c>
      <c r="AB36" s="120">
        <f t="shared" si="35"/>
        <v>0</v>
      </c>
      <c r="AC36" s="120">
        <f t="shared" si="35"/>
        <v>0</v>
      </c>
      <c r="AD36" s="120">
        <f t="shared" si="35"/>
        <v>0</v>
      </c>
      <c r="AE36" s="120">
        <f t="shared" si="35"/>
        <v>0</v>
      </c>
      <c r="AF36" s="120">
        <f t="shared" si="35"/>
        <v>0</v>
      </c>
      <c r="AG36" s="120">
        <f t="shared" si="35"/>
        <v>0</v>
      </c>
      <c r="AH36" s="120">
        <f t="shared" si="35"/>
        <v>0</v>
      </c>
      <c r="AI36" s="120">
        <f t="shared" si="35"/>
        <v>0</v>
      </c>
    </row>
    <row r="37" spans="1:35" ht="18" customHeight="1" x14ac:dyDescent="0.15">
      <c r="A37" s="69"/>
      <c r="B37" s="81" t="s">
        <v>32</v>
      </c>
      <c r="C37" s="120">
        <f t="shared" ref="C37:AI37" si="36">SUMIF(C18:C19,"&gt;0")</f>
        <v>137614.9</v>
      </c>
      <c r="D37" s="120">
        <f t="shared" si="36"/>
        <v>119213.7</v>
      </c>
      <c r="E37" s="120">
        <f t="shared" si="36"/>
        <v>18401.2</v>
      </c>
      <c r="F37" s="120">
        <f t="shared" si="36"/>
        <v>119213.7</v>
      </c>
      <c r="G37" s="120">
        <f t="shared" si="36"/>
        <v>18401.2</v>
      </c>
      <c r="H37" s="120">
        <f t="shared" si="36"/>
        <v>137614.9</v>
      </c>
      <c r="I37" s="120">
        <f t="shared" si="36"/>
        <v>119213.7</v>
      </c>
      <c r="J37" s="120">
        <f t="shared" si="36"/>
        <v>18401.2</v>
      </c>
      <c r="K37" s="120">
        <f t="shared" si="36"/>
        <v>112425.2</v>
      </c>
      <c r="L37" s="120">
        <f t="shared" si="36"/>
        <v>107404.7</v>
      </c>
      <c r="M37" s="120">
        <f t="shared" si="36"/>
        <v>5020.5</v>
      </c>
      <c r="N37" s="120">
        <f t="shared" si="36"/>
        <v>104501.6</v>
      </c>
      <c r="O37" s="120">
        <f t="shared" si="36"/>
        <v>5002.3999999999996</v>
      </c>
      <c r="P37" s="120">
        <f t="shared" si="36"/>
        <v>2903.1</v>
      </c>
      <c r="Q37" s="120">
        <f t="shared" si="36"/>
        <v>18.099999999999998</v>
      </c>
      <c r="R37" s="120">
        <f t="shared" si="36"/>
        <v>25189.7</v>
      </c>
      <c r="S37" s="120">
        <f t="shared" si="36"/>
        <v>11809</v>
      </c>
      <c r="T37" s="120">
        <f t="shared" si="36"/>
        <v>13380.7</v>
      </c>
      <c r="U37" s="120">
        <f t="shared" si="36"/>
        <v>6317</v>
      </c>
      <c r="V37" s="120">
        <f t="shared" si="36"/>
        <v>1954.6</v>
      </c>
      <c r="W37" s="120">
        <f t="shared" si="36"/>
        <v>200.6</v>
      </c>
      <c r="X37" s="120">
        <f t="shared" si="36"/>
        <v>429.6</v>
      </c>
      <c r="Y37" s="120">
        <f t="shared" si="36"/>
        <v>5291.4</v>
      </c>
      <c r="Z37" s="120">
        <f t="shared" si="36"/>
        <v>10996.5</v>
      </c>
      <c r="AA37" s="120">
        <f t="shared" si="36"/>
        <v>0</v>
      </c>
      <c r="AB37" s="120">
        <f t="shared" si="36"/>
        <v>0</v>
      </c>
      <c r="AC37" s="120">
        <f t="shared" si="36"/>
        <v>0</v>
      </c>
      <c r="AD37" s="120">
        <f t="shared" si="36"/>
        <v>0</v>
      </c>
      <c r="AE37" s="120">
        <f t="shared" si="36"/>
        <v>0</v>
      </c>
      <c r="AF37" s="120">
        <f t="shared" si="36"/>
        <v>0</v>
      </c>
      <c r="AG37" s="120">
        <f t="shared" si="36"/>
        <v>0</v>
      </c>
      <c r="AH37" s="120">
        <f t="shared" si="36"/>
        <v>0</v>
      </c>
      <c r="AI37" s="120">
        <f t="shared" si="36"/>
        <v>0</v>
      </c>
    </row>
    <row r="38" spans="1:35" ht="18" customHeight="1" x14ac:dyDescent="0.15">
      <c r="A38" s="89"/>
      <c r="B38" s="90" t="s">
        <v>103</v>
      </c>
      <c r="C38" s="111">
        <f t="shared" ref="C38:AI38" si="37">SUMIF(C24,"&gt;0")</f>
        <v>24944.199999999997</v>
      </c>
      <c r="D38" s="111">
        <f t="shared" si="37"/>
        <v>20741.8</v>
      </c>
      <c r="E38" s="111">
        <f t="shared" si="37"/>
        <v>4202.3999999999996</v>
      </c>
      <c r="F38" s="111">
        <f t="shared" si="37"/>
        <v>20741.8</v>
      </c>
      <c r="G38" s="111">
        <f t="shared" si="37"/>
        <v>4202.3999999999996</v>
      </c>
      <c r="H38" s="111">
        <f t="shared" si="37"/>
        <v>24944.199999999997</v>
      </c>
      <c r="I38" s="111">
        <f t="shared" si="37"/>
        <v>20741.8</v>
      </c>
      <c r="J38" s="111">
        <f t="shared" si="37"/>
        <v>4202.3999999999996</v>
      </c>
      <c r="K38" s="111">
        <f t="shared" si="37"/>
        <v>20430.3</v>
      </c>
      <c r="L38" s="111">
        <f t="shared" si="37"/>
        <v>19580.599999999999</v>
      </c>
      <c r="M38" s="111">
        <f t="shared" si="37"/>
        <v>849.7</v>
      </c>
      <c r="N38" s="111">
        <f t="shared" si="37"/>
        <v>19521.5</v>
      </c>
      <c r="O38" s="111">
        <f t="shared" si="37"/>
        <v>849.6</v>
      </c>
      <c r="P38" s="111">
        <f t="shared" si="37"/>
        <v>59.1</v>
      </c>
      <c r="Q38" s="111">
        <f t="shared" si="37"/>
        <v>0.1</v>
      </c>
      <c r="R38" s="111">
        <f t="shared" si="37"/>
        <v>4513.8999999999996</v>
      </c>
      <c r="S38" s="111">
        <f t="shared" si="37"/>
        <v>1161.2</v>
      </c>
      <c r="T38" s="111">
        <f t="shared" si="37"/>
        <v>3352.7</v>
      </c>
      <c r="U38" s="111">
        <f t="shared" si="37"/>
        <v>358.6</v>
      </c>
      <c r="V38" s="111">
        <f t="shared" si="37"/>
        <v>158.4</v>
      </c>
      <c r="W38" s="111">
        <f t="shared" si="37"/>
        <v>112.1</v>
      </c>
      <c r="X38" s="111">
        <f t="shared" si="37"/>
        <v>106.3</v>
      </c>
      <c r="Y38" s="111">
        <f t="shared" si="37"/>
        <v>690.5</v>
      </c>
      <c r="Z38" s="111">
        <f t="shared" si="37"/>
        <v>3088</v>
      </c>
      <c r="AA38" s="111">
        <f t="shared" si="37"/>
        <v>0</v>
      </c>
      <c r="AB38" s="111">
        <f t="shared" si="37"/>
        <v>0</v>
      </c>
      <c r="AC38" s="111">
        <f t="shared" si="37"/>
        <v>0</v>
      </c>
      <c r="AD38" s="111">
        <f t="shared" si="37"/>
        <v>0</v>
      </c>
      <c r="AE38" s="111">
        <f t="shared" si="37"/>
        <v>0</v>
      </c>
      <c r="AF38" s="111">
        <f t="shared" si="37"/>
        <v>0</v>
      </c>
      <c r="AG38" s="111">
        <f t="shared" si="37"/>
        <v>0</v>
      </c>
      <c r="AH38" s="111">
        <f t="shared" si="37"/>
        <v>0</v>
      </c>
      <c r="AI38" s="111">
        <f t="shared" si="37"/>
        <v>0</v>
      </c>
    </row>
    <row r="39" spans="1:35" ht="13.5" customHeight="1" x14ac:dyDescent="0.15">
      <c r="A39" s="6" t="s">
        <v>178</v>
      </c>
    </row>
    <row r="40" spans="1:35" ht="13.5" customHeight="1" x14ac:dyDescent="0.15">
      <c r="A40" s="6" t="s">
        <v>146</v>
      </c>
    </row>
  </sheetData>
  <mergeCells count="24">
    <mergeCell ref="AH3:AI6"/>
    <mergeCell ref="F4:G6"/>
    <mergeCell ref="H4:Z4"/>
    <mergeCell ref="AA4:AG4"/>
    <mergeCell ref="H5:J6"/>
    <mergeCell ref="K5:Q5"/>
    <mergeCell ref="R5:Z5"/>
    <mergeCell ref="AF5:AG6"/>
    <mergeCell ref="P6:Q6"/>
    <mergeCell ref="R6:T6"/>
    <mergeCell ref="A8:B8"/>
    <mergeCell ref="AA5:AC6"/>
    <mergeCell ref="AD5:AE6"/>
    <mergeCell ref="A3:B7"/>
    <mergeCell ref="C3:E5"/>
    <mergeCell ref="F3:AG3"/>
    <mergeCell ref="U6:V6"/>
    <mergeCell ref="W6:X6"/>
    <mergeCell ref="Y6:Z6"/>
    <mergeCell ref="C6:C7"/>
    <mergeCell ref="D6:D7"/>
    <mergeCell ref="E6:E7"/>
    <mergeCell ref="K6:M6"/>
    <mergeCell ref="N6:O6"/>
  </mergeCells>
  <phoneticPr fontId="4"/>
  <dataValidations count="1">
    <dataValidation type="decimal" operator="greaterThanOrEqual" allowBlank="1" showInputMessage="1" showErrorMessage="1" sqref="U21:Z38 N21:Q38 U9:Z19 AD9:AI19 N9:Q19 AD21:AI38 R39:AA40 E39:P40" xr:uid="{FA3A3F98-8D8C-459D-8450-E42CE06A3105}">
      <formula1>0</formula1>
    </dataValidation>
  </dataValidations>
  <pageMargins left="0.59055118110236227" right="0.19685039370078741" top="0.78740157480314965" bottom="0.19685039370078741" header="0" footer="0"/>
  <pageSetup paperSize="9" scale="33" fitToHeight="0" pageOrder="overThenDown" orientation="landscape" r:id="rId1"/>
  <headerFooter alignWithMargins="0"/>
  <colBreaks count="1" manualBreakCount="1">
    <brk id="13"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C4F54-4448-49BF-AD33-9FEB7ED4C607}">
  <sheetPr codeName="Sheet11">
    <pageSetUpPr fitToPage="1"/>
  </sheetPr>
  <dimension ref="A1:P41"/>
  <sheetViews>
    <sheetView view="pageBreakPreview" topLeftCell="A13" zoomScaleNormal="100" zoomScaleSheetLayoutView="100" workbookViewId="0">
      <selection activeCell="F26" sqref="F26"/>
    </sheetView>
  </sheetViews>
  <sheetFormatPr defaultColWidth="9" defaultRowHeight="11.25" x14ac:dyDescent="0.15"/>
  <cols>
    <col min="1" max="1" width="19.125" style="1" customWidth="1"/>
    <col min="2" max="2" width="9.5" style="1" customWidth="1"/>
    <col min="3" max="3" width="15.125" style="1" customWidth="1"/>
    <col min="4" max="16" width="15.125" style="4" customWidth="1"/>
    <col min="17" max="16384" width="9" style="4"/>
  </cols>
  <sheetData>
    <row r="1" spans="1:16" ht="13.5" x14ac:dyDescent="0.15">
      <c r="A1" s="5" t="s">
        <v>179</v>
      </c>
    </row>
    <row r="2" spans="1:16" ht="12" x14ac:dyDescent="0.15">
      <c r="P2" s="243" t="s">
        <v>70</v>
      </c>
    </row>
    <row r="3" spans="1:16" ht="12" customHeight="1" x14ac:dyDescent="0.15">
      <c r="A3" s="684" t="s">
        <v>180</v>
      </c>
      <c r="B3" s="736"/>
      <c r="C3" s="693" t="s">
        <v>181</v>
      </c>
      <c r="D3" s="770" t="s">
        <v>182</v>
      </c>
      <c r="E3" s="779" t="s">
        <v>183</v>
      </c>
      <c r="F3" s="779"/>
      <c r="G3" s="779"/>
      <c r="H3" s="779" t="s">
        <v>184</v>
      </c>
      <c r="I3" s="779"/>
      <c r="J3" s="779"/>
      <c r="K3" s="779"/>
      <c r="L3" s="779" t="s">
        <v>185</v>
      </c>
      <c r="M3" s="779"/>
      <c r="N3" s="779"/>
      <c r="O3" s="773" t="s">
        <v>186</v>
      </c>
      <c r="P3" s="776" t="s">
        <v>187</v>
      </c>
    </row>
    <row r="4" spans="1:16" ht="12" customHeight="1" x14ac:dyDescent="0.15">
      <c r="A4" s="737"/>
      <c r="B4" s="738"/>
      <c r="C4" s="768"/>
      <c r="D4" s="771"/>
      <c r="E4" s="779" t="s">
        <v>11</v>
      </c>
      <c r="F4" s="779" t="s">
        <v>188</v>
      </c>
      <c r="G4" s="779" t="s">
        <v>189</v>
      </c>
      <c r="H4" s="779" t="s">
        <v>11</v>
      </c>
      <c r="I4" s="780" t="s">
        <v>190</v>
      </c>
      <c r="J4" s="779" t="s">
        <v>191</v>
      </c>
      <c r="K4" s="779"/>
      <c r="L4" s="779" t="s">
        <v>11</v>
      </c>
      <c r="M4" s="780" t="s">
        <v>192</v>
      </c>
      <c r="N4" s="779" t="s">
        <v>14</v>
      </c>
      <c r="O4" s="774"/>
      <c r="P4" s="777"/>
    </row>
    <row r="5" spans="1:16" ht="21.95" customHeight="1" x14ac:dyDescent="0.15">
      <c r="A5" s="739"/>
      <c r="B5" s="740"/>
      <c r="C5" s="769"/>
      <c r="D5" s="772"/>
      <c r="E5" s="779"/>
      <c r="F5" s="779"/>
      <c r="G5" s="779"/>
      <c r="H5" s="779"/>
      <c r="I5" s="779"/>
      <c r="J5" s="268" t="s">
        <v>193</v>
      </c>
      <c r="K5" s="268" t="s">
        <v>194</v>
      </c>
      <c r="L5" s="779"/>
      <c r="M5" s="779"/>
      <c r="N5" s="779"/>
      <c r="O5" s="775"/>
      <c r="P5" s="778"/>
    </row>
    <row r="6" spans="1:16" ht="18" customHeight="1" thickBot="1" x14ac:dyDescent="0.2">
      <c r="A6" s="749">
        <v>45748</v>
      </c>
      <c r="B6" s="767">
        <v>43556</v>
      </c>
      <c r="C6" s="269">
        <f t="shared" ref="C6:P6" si="0">SUMIF(C7:C18,"&gt;0")+SUMIF(C21:C22,"&gt;0")</f>
        <v>297187.01042000006</v>
      </c>
      <c r="D6" s="270">
        <f t="shared" si="0"/>
        <v>9383.86</v>
      </c>
      <c r="E6" s="270">
        <f t="shared" si="0"/>
        <v>111190.35000000002</v>
      </c>
      <c r="F6" s="270">
        <f t="shared" si="0"/>
        <v>86040.439999999988</v>
      </c>
      <c r="G6" s="270">
        <f t="shared" si="0"/>
        <v>25149.910000000003</v>
      </c>
      <c r="H6" s="270">
        <f t="shared" si="0"/>
        <v>1558.0800000000002</v>
      </c>
      <c r="I6" s="270">
        <f t="shared" si="0"/>
        <v>0</v>
      </c>
      <c r="J6" s="270">
        <f t="shared" si="0"/>
        <v>1515.21</v>
      </c>
      <c r="K6" s="270">
        <f t="shared" si="0"/>
        <v>42.870000000000005</v>
      </c>
      <c r="L6" s="270">
        <f t="shared" si="0"/>
        <v>75808.900000000009</v>
      </c>
      <c r="M6" s="270">
        <f t="shared" si="0"/>
        <v>3961.15</v>
      </c>
      <c r="N6" s="270">
        <f t="shared" si="0"/>
        <v>71847.75</v>
      </c>
      <c r="O6" s="271">
        <f t="shared" si="0"/>
        <v>8762.4</v>
      </c>
      <c r="P6" s="272">
        <f t="shared" si="0"/>
        <v>302250.41999999993</v>
      </c>
    </row>
    <row r="7" spans="1:16" ht="18" customHeight="1" thickTop="1" x14ac:dyDescent="0.15">
      <c r="A7" s="25" t="s">
        <v>16</v>
      </c>
      <c r="B7" s="25" t="s">
        <v>16</v>
      </c>
      <c r="C7" s="244">
        <v>33813.084000000003</v>
      </c>
      <c r="D7" s="244">
        <v>335.47</v>
      </c>
      <c r="E7" s="32">
        <f t="shared" ref="E7:E17" si="1">SUMIF(F7:G7,"&gt;0")</f>
        <v>18565.490000000002</v>
      </c>
      <c r="F7" s="244">
        <v>17209.240000000002</v>
      </c>
      <c r="G7" s="244">
        <v>1356.25</v>
      </c>
      <c r="H7" s="32">
        <f t="shared" ref="H7:H17" si="2">SUMIF(I7:K7,"&gt;0")</f>
        <v>811.46</v>
      </c>
      <c r="I7" s="244">
        <v>0</v>
      </c>
      <c r="J7" s="244">
        <v>811.46</v>
      </c>
      <c r="K7" s="244">
        <v>0</v>
      </c>
      <c r="L7" s="32">
        <f t="shared" ref="L7:L17" si="3">SUMIF(M7:N7,"&gt;0")</f>
        <v>22183.14</v>
      </c>
      <c r="M7" s="244">
        <v>0.02</v>
      </c>
      <c r="N7" s="244">
        <v>22183.119999999999</v>
      </c>
      <c r="O7" s="245">
        <v>145.19</v>
      </c>
      <c r="P7" s="246">
        <v>33872.339999999997</v>
      </c>
    </row>
    <row r="8" spans="1:16" ht="18" customHeight="1" x14ac:dyDescent="0.15">
      <c r="A8" s="220" t="s">
        <v>17</v>
      </c>
      <c r="B8" s="220" t="s">
        <v>17</v>
      </c>
      <c r="C8" s="247">
        <v>36375.837599999999</v>
      </c>
      <c r="D8" s="247">
        <v>1743.97</v>
      </c>
      <c r="E8" s="28">
        <f t="shared" si="1"/>
        <v>6144.5199999999995</v>
      </c>
      <c r="F8" s="247">
        <v>5340.19</v>
      </c>
      <c r="G8" s="247">
        <v>804.33</v>
      </c>
      <c r="H8" s="28">
        <f t="shared" si="2"/>
        <v>162.12</v>
      </c>
      <c r="I8" s="247">
        <v>0</v>
      </c>
      <c r="J8" s="247">
        <v>162.12</v>
      </c>
      <c r="K8" s="247">
        <v>0</v>
      </c>
      <c r="L8" s="28">
        <f t="shared" si="3"/>
        <v>3374.46</v>
      </c>
      <c r="M8" s="247">
        <v>0</v>
      </c>
      <c r="N8" s="247">
        <v>3374.46</v>
      </c>
      <c r="O8" s="248">
        <v>36.450000000000003</v>
      </c>
      <c r="P8" s="249">
        <v>36515.39</v>
      </c>
    </row>
    <row r="9" spans="1:16" ht="18" customHeight="1" x14ac:dyDescent="0.15">
      <c r="A9" s="220" t="s">
        <v>19</v>
      </c>
      <c r="B9" s="220" t="s">
        <v>19</v>
      </c>
      <c r="C9" s="247">
        <v>20774.305200000003</v>
      </c>
      <c r="D9" s="247">
        <v>3040.85</v>
      </c>
      <c r="E9" s="28">
        <f t="shared" si="1"/>
        <v>8083.72</v>
      </c>
      <c r="F9" s="247">
        <v>2615.5</v>
      </c>
      <c r="G9" s="247">
        <v>5468.22</v>
      </c>
      <c r="H9" s="28">
        <f t="shared" si="2"/>
        <v>0</v>
      </c>
      <c r="I9" s="247">
        <v>0</v>
      </c>
      <c r="J9" s="247">
        <v>0</v>
      </c>
      <c r="K9" s="247">
        <v>0</v>
      </c>
      <c r="L9" s="28">
        <f t="shared" si="3"/>
        <v>11924.73</v>
      </c>
      <c r="M9" s="247">
        <v>564.91</v>
      </c>
      <c r="N9" s="247">
        <v>11359.82</v>
      </c>
      <c r="O9" s="248">
        <v>565.16</v>
      </c>
      <c r="P9" s="249">
        <v>21192.89</v>
      </c>
    </row>
    <row r="10" spans="1:16" ht="18" customHeight="1" x14ac:dyDescent="0.15">
      <c r="A10" s="220" t="s">
        <v>20</v>
      </c>
      <c r="B10" s="220" t="s">
        <v>20</v>
      </c>
      <c r="C10" s="247">
        <v>16075.2119</v>
      </c>
      <c r="D10" s="247">
        <v>2528.3000000000002</v>
      </c>
      <c r="E10" s="28">
        <f t="shared" si="1"/>
        <v>8500.43</v>
      </c>
      <c r="F10" s="247">
        <v>8500.43</v>
      </c>
      <c r="G10" s="247">
        <v>0</v>
      </c>
      <c r="H10" s="28">
        <f t="shared" si="2"/>
        <v>0</v>
      </c>
      <c r="I10" s="247">
        <v>0</v>
      </c>
      <c r="J10" s="247">
        <v>0</v>
      </c>
      <c r="K10" s="247">
        <v>0</v>
      </c>
      <c r="L10" s="28">
        <f t="shared" si="3"/>
        <v>2373.54</v>
      </c>
      <c r="M10" s="247">
        <v>0</v>
      </c>
      <c r="N10" s="247">
        <v>2373.54</v>
      </c>
      <c r="O10" s="248">
        <v>0</v>
      </c>
      <c r="P10" s="249">
        <v>16810.09</v>
      </c>
    </row>
    <row r="11" spans="1:16" ht="18" customHeight="1" x14ac:dyDescent="0.15">
      <c r="A11" s="220" t="s">
        <v>22</v>
      </c>
      <c r="B11" s="220" t="s">
        <v>22</v>
      </c>
      <c r="C11" s="247">
        <v>20437.327099999999</v>
      </c>
      <c r="D11" s="247">
        <v>1126.68</v>
      </c>
      <c r="E11" s="28">
        <f t="shared" si="1"/>
        <v>13630.32</v>
      </c>
      <c r="F11" s="247">
        <v>10025.209999999999</v>
      </c>
      <c r="G11" s="247">
        <v>3605.11</v>
      </c>
      <c r="H11" s="28">
        <f t="shared" si="2"/>
        <v>0</v>
      </c>
      <c r="I11" s="247">
        <v>0</v>
      </c>
      <c r="J11" s="247">
        <v>0</v>
      </c>
      <c r="K11" s="247">
        <v>0</v>
      </c>
      <c r="L11" s="28">
        <f t="shared" si="3"/>
        <v>3238.76</v>
      </c>
      <c r="M11" s="247">
        <v>468.48</v>
      </c>
      <c r="N11" s="247">
        <v>2770.28</v>
      </c>
      <c r="O11" s="248">
        <v>91.09</v>
      </c>
      <c r="P11" s="249">
        <v>21322.560000000001</v>
      </c>
    </row>
    <row r="12" spans="1:16" ht="18" customHeight="1" x14ac:dyDescent="0.15">
      <c r="A12" s="220" t="s">
        <v>24</v>
      </c>
      <c r="B12" s="220" t="s">
        <v>24</v>
      </c>
      <c r="C12" s="247">
        <v>14796.2052</v>
      </c>
      <c r="D12" s="247">
        <v>25.7</v>
      </c>
      <c r="E12" s="28">
        <f t="shared" si="1"/>
        <v>7500.7800000000007</v>
      </c>
      <c r="F12" s="247">
        <v>6067.1</v>
      </c>
      <c r="G12" s="247">
        <v>1433.68</v>
      </c>
      <c r="H12" s="28">
        <f t="shared" si="2"/>
        <v>311.39</v>
      </c>
      <c r="I12" s="247">
        <v>0</v>
      </c>
      <c r="J12" s="247">
        <v>279.58999999999997</v>
      </c>
      <c r="K12" s="247">
        <v>31.8</v>
      </c>
      <c r="L12" s="28">
        <f t="shared" si="3"/>
        <v>4788.05</v>
      </c>
      <c r="M12" s="247">
        <v>546.34</v>
      </c>
      <c r="N12" s="247">
        <v>4241.71</v>
      </c>
      <c r="O12" s="248">
        <v>54.38</v>
      </c>
      <c r="P12" s="249">
        <v>15706.47</v>
      </c>
    </row>
    <row r="13" spans="1:16" ht="18" customHeight="1" x14ac:dyDescent="0.15">
      <c r="A13" s="220" t="s">
        <v>25</v>
      </c>
      <c r="B13" s="220" t="s">
        <v>25</v>
      </c>
      <c r="C13" s="247">
        <v>29015.233519999998</v>
      </c>
      <c r="D13" s="247">
        <v>53.82</v>
      </c>
      <c r="E13" s="28">
        <f t="shared" si="1"/>
        <v>14856.54</v>
      </c>
      <c r="F13" s="247">
        <v>11691.34</v>
      </c>
      <c r="G13" s="247">
        <v>3165.2</v>
      </c>
      <c r="H13" s="28">
        <f t="shared" si="2"/>
        <v>0</v>
      </c>
      <c r="I13" s="247">
        <v>0</v>
      </c>
      <c r="J13" s="247">
        <v>0</v>
      </c>
      <c r="K13" s="247">
        <v>0</v>
      </c>
      <c r="L13" s="28">
        <f t="shared" si="3"/>
        <v>10559.220000000001</v>
      </c>
      <c r="M13" s="247">
        <v>2358.8000000000002</v>
      </c>
      <c r="N13" s="247">
        <v>8200.42</v>
      </c>
      <c r="O13" s="248">
        <v>319.82</v>
      </c>
      <c r="P13" s="249">
        <v>29681.45</v>
      </c>
    </row>
    <row r="14" spans="1:16" ht="18" customHeight="1" x14ac:dyDescent="0.15">
      <c r="A14" s="220" t="s">
        <v>27</v>
      </c>
      <c r="B14" s="220" t="s">
        <v>27</v>
      </c>
      <c r="C14" s="247">
        <v>27753.684000000001</v>
      </c>
      <c r="D14" s="247">
        <v>76.41</v>
      </c>
      <c r="E14" s="28">
        <f t="shared" si="1"/>
        <v>2736.9300000000003</v>
      </c>
      <c r="F14" s="247">
        <v>2732.36</v>
      </c>
      <c r="G14" s="247">
        <v>4.57</v>
      </c>
      <c r="H14" s="28">
        <f t="shared" si="2"/>
        <v>0</v>
      </c>
      <c r="I14" s="247">
        <v>0</v>
      </c>
      <c r="J14" s="247">
        <v>0</v>
      </c>
      <c r="K14" s="247">
        <v>0</v>
      </c>
      <c r="L14" s="28">
        <f t="shared" si="3"/>
        <v>2483.12</v>
      </c>
      <c r="M14" s="247">
        <v>0</v>
      </c>
      <c r="N14" s="247">
        <v>2483.12</v>
      </c>
      <c r="O14" s="248">
        <v>123.41</v>
      </c>
      <c r="P14" s="249">
        <v>27919.3</v>
      </c>
    </row>
    <row r="15" spans="1:16" ht="18" customHeight="1" x14ac:dyDescent="0.15">
      <c r="A15" s="220" t="s">
        <v>29</v>
      </c>
      <c r="B15" s="220" t="s">
        <v>29</v>
      </c>
      <c r="C15" s="247">
        <v>30935.575600000007</v>
      </c>
      <c r="D15" s="247">
        <v>19.5</v>
      </c>
      <c r="E15" s="28">
        <f t="shared" si="1"/>
        <v>13670.29</v>
      </c>
      <c r="F15" s="247">
        <v>7661.48</v>
      </c>
      <c r="G15" s="247">
        <v>6008.81</v>
      </c>
      <c r="H15" s="28">
        <f t="shared" si="2"/>
        <v>0</v>
      </c>
      <c r="I15" s="247">
        <v>0</v>
      </c>
      <c r="J15" s="247">
        <v>0</v>
      </c>
      <c r="K15" s="247">
        <v>0</v>
      </c>
      <c r="L15" s="28">
        <f t="shared" si="3"/>
        <v>2573.34</v>
      </c>
      <c r="M15" s="247">
        <v>0</v>
      </c>
      <c r="N15" s="247">
        <v>2573.34</v>
      </c>
      <c r="O15" s="248">
        <v>4609.4799999999996</v>
      </c>
      <c r="P15" s="249">
        <v>31168.86</v>
      </c>
    </row>
    <row r="16" spans="1:16" ht="18" customHeight="1" x14ac:dyDescent="0.15">
      <c r="A16" s="220" t="s">
        <v>31</v>
      </c>
      <c r="B16" s="220" t="s">
        <v>32</v>
      </c>
      <c r="C16" s="247">
        <v>15739.7832</v>
      </c>
      <c r="D16" s="247">
        <v>3.19</v>
      </c>
      <c r="E16" s="28">
        <f t="shared" si="1"/>
        <v>1310.78</v>
      </c>
      <c r="F16" s="247">
        <v>1310.78</v>
      </c>
      <c r="G16" s="247">
        <v>0</v>
      </c>
      <c r="H16" s="28">
        <f t="shared" si="2"/>
        <v>129.41999999999999</v>
      </c>
      <c r="I16" s="247">
        <v>0</v>
      </c>
      <c r="J16" s="247">
        <v>118.91</v>
      </c>
      <c r="K16" s="247">
        <v>10.51</v>
      </c>
      <c r="L16" s="28">
        <f t="shared" si="3"/>
        <v>1910.65</v>
      </c>
      <c r="M16" s="247">
        <v>0</v>
      </c>
      <c r="N16" s="247">
        <v>1910.65</v>
      </c>
      <c r="O16" s="248">
        <v>0</v>
      </c>
      <c r="P16" s="249">
        <v>15831.76</v>
      </c>
    </row>
    <row r="17" spans="1:16" ht="18" customHeight="1" x14ac:dyDescent="0.15">
      <c r="A17" s="220" t="s">
        <v>32</v>
      </c>
      <c r="B17" s="220" t="s">
        <v>98</v>
      </c>
      <c r="C17" s="247">
        <v>27520.416799999999</v>
      </c>
      <c r="D17" s="247">
        <v>63.02</v>
      </c>
      <c r="E17" s="28">
        <f t="shared" si="1"/>
        <v>7817.55</v>
      </c>
      <c r="F17" s="247">
        <v>7259.56</v>
      </c>
      <c r="G17" s="247">
        <v>557.99</v>
      </c>
      <c r="H17" s="28">
        <f t="shared" si="2"/>
        <v>143.69</v>
      </c>
      <c r="I17" s="247">
        <v>0</v>
      </c>
      <c r="J17" s="247">
        <v>143.13</v>
      </c>
      <c r="K17" s="247">
        <v>0.56000000000000005</v>
      </c>
      <c r="L17" s="28">
        <f t="shared" si="3"/>
        <v>4937.6099999999997</v>
      </c>
      <c r="M17" s="247">
        <v>0</v>
      </c>
      <c r="N17" s="247">
        <v>4937.6099999999997</v>
      </c>
      <c r="O17" s="248">
        <v>2442.2199999999998</v>
      </c>
      <c r="P17" s="249">
        <v>27960.47</v>
      </c>
    </row>
    <row r="18" spans="1:16" ht="18" customHeight="1" x14ac:dyDescent="0.15">
      <c r="A18" s="101" t="s">
        <v>99</v>
      </c>
      <c r="B18" s="156" t="s">
        <v>8</v>
      </c>
      <c r="C18" s="112">
        <f t="shared" ref="C18:P18" si="4">SUMIF(C19:C20,"&gt;0")</f>
        <v>5335.5213999999996</v>
      </c>
      <c r="D18" s="112">
        <f t="shared" si="4"/>
        <v>364.63</v>
      </c>
      <c r="E18" s="112">
        <f t="shared" si="4"/>
        <v>1358.02</v>
      </c>
      <c r="F18" s="112">
        <f t="shared" si="4"/>
        <v>1196.05</v>
      </c>
      <c r="G18" s="112">
        <f t="shared" si="4"/>
        <v>161.97</v>
      </c>
      <c r="H18" s="112">
        <f t="shared" si="4"/>
        <v>0</v>
      </c>
      <c r="I18" s="112">
        <f t="shared" si="4"/>
        <v>0</v>
      </c>
      <c r="J18" s="112">
        <f t="shared" si="4"/>
        <v>0</v>
      </c>
      <c r="K18" s="112">
        <f t="shared" si="4"/>
        <v>0</v>
      </c>
      <c r="L18" s="112">
        <f t="shared" si="4"/>
        <v>1457.19</v>
      </c>
      <c r="M18" s="112">
        <f t="shared" si="4"/>
        <v>0</v>
      </c>
      <c r="N18" s="112">
        <f t="shared" si="4"/>
        <v>1457.19</v>
      </c>
      <c r="O18" s="250">
        <f t="shared" si="4"/>
        <v>177.52</v>
      </c>
      <c r="P18" s="251">
        <f t="shared" si="4"/>
        <v>5524.61</v>
      </c>
    </row>
    <row r="19" spans="1:16" ht="18" customHeight="1" x14ac:dyDescent="0.15">
      <c r="A19" s="69" t="s">
        <v>100</v>
      </c>
      <c r="B19" s="160" t="s">
        <v>41</v>
      </c>
      <c r="C19" s="162">
        <v>4427.1957999999995</v>
      </c>
      <c r="D19" s="162">
        <v>182.16</v>
      </c>
      <c r="E19" s="83">
        <f>SUMIF(F19:G19,"&gt;0")</f>
        <v>487.03999999999996</v>
      </c>
      <c r="F19" s="162">
        <v>325.07</v>
      </c>
      <c r="G19" s="162">
        <v>161.97</v>
      </c>
      <c r="H19" s="83">
        <f>SUMIF(I19:K19,"&gt;0")</f>
        <v>0</v>
      </c>
      <c r="I19" s="162">
        <v>0</v>
      </c>
      <c r="J19" s="162">
        <v>0</v>
      </c>
      <c r="K19" s="162">
        <v>0</v>
      </c>
      <c r="L19" s="83">
        <f>SUMIF(M19:N19,"&gt;0")</f>
        <v>719.39</v>
      </c>
      <c r="M19" s="162">
        <v>0</v>
      </c>
      <c r="N19" s="162">
        <v>719.39</v>
      </c>
      <c r="O19" s="252">
        <v>177.52</v>
      </c>
      <c r="P19" s="253">
        <v>4488.57</v>
      </c>
    </row>
    <row r="20" spans="1:16" ht="18" customHeight="1" x14ac:dyDescent="0.15">
      <c r="A20" s="103" t="s">
        <v>100</v>
      </c>
      <c r="B20" s="165" t="s">
        <v>37</v>
      </c>
      <c r="C20" s="167">
        <v>908.32560000000001</v>
      </c>
      <c r="D20" s="167">
        <v>182.47</v>
      </c>
      <c r="E20" s="84">
        <f>SUMIF(F20:G20,"&gt;0")</f>
        <v>870.98</v>
      </c>
      <c r="F20" s="167">
        <v>870.98</v>
      </c>
      <c r="G20" s="167">
        <v>0</v>
      </c>
      <c r="H20" s="84">
        <f>SUMIF(I20:K20,"&gt;0")</f>
        <v>0</v>
      </c>
      <c r="I20" s="167">
        <v>0</v>
      </c>
      <c r="J20" s="167">
        <v>0</v>
      </c>
      <c r="K20" s="167">
        <v>0</v>
      </c>
      <c r="L20" s="84">
        <f>SUMIF(M20:N20,"&gt;0")</f>
        <v>737.8</v>
      </c>
      <c r="M20" s="167">
        <v>0</v>
      </c>
      <c r="N20" s="167">
        <v>737.8</v>
      </c>
      <c r="O20" s="254">
        <v>0</v>
      </c>
      <c r="P20" s="255">
        <v>1036.04</v>
      </c>
    </row>
    <row r="21" spans="1:16" ht="18" customHeight="1" x14ac:dyDescent="0.15">
      <c r="A21" s="144" t="s">
        <v>101</v>
      </c>
      <c r="B21" s="144" t="s">
        <v>44</v>
      </c>
      <c r="C21" s="256">
        <v>11129.922999999999</v>
      </c>
      <c r="D21" s="256">
        <v>0</v>
      </c>
      <c r="E21" s="31">
        <f>SUMIF(F21:G21,"&gt;0")</f>
        <v>4467.7700000000004</v>
      </c>
      <c r="F21" s="256">
        <v>2515.77</v>
      </c>
      <c r="G21" s="256">
        <v>1952</v>
      </c>
      <c r="H21" s="31">
        <f>SUMIF(I21:K21,"&gt;0")</f>
        <v>0</v>
      </c>
      <c r="I21" s="256">
        <v>0</v>
      </c>
      <c r="J21" s="256">
        <v>0</v>
      </c>
      <c r="K21" s="256">
        <v>0</v>
      </c>
      <c r="L21" s="31">
        <f>SUMIF(M21:N21,"&gt;0")</f>
        <v>1874.92</v>
      </c>
      <c r="M21" s="256">
        <v>0</v>
      </c>
      <c r="N21" s="256">
        <v>1874.92</v>
      </c>
      <c r="O21" s="257">
        <v>146.32</v>
      </c>
      <c r="P21" s="258">
        <v>11241.94</v>
      </c>
    </row>
    <row r="22" spans="1:16" ht="18" customHeight="1" x14ac:dyDescent="0.15">
      <c r="A22" s="226" t="s">
        <v>102</v>
      </c>
      <c r="B22" s="226" t="s">
        <v>103</v>
      </c>
      <c r="C22" s="259">
        <v>7484.9018999999989</v>
      </c>
      <c r="D22" s="259">
        <v>2.3199999999999998</v>
      </c>
      <c r="E22" s="94">
        <f>SUMIF(F22:G22,"&gt;0")</f>
        <v>2547.21</v>
      </c>
      <c r="F22" s="259">
        <v>1915.43</v>
      </c>
      <c r="G22" s="259">
        <v>631.78</v>
      </c>
      <c r="H22" s="94">
        <f>SUMIF(I22:K22,"&gt;0")</f>
        <v>0</v>
      </c>
      <c r="I22" s="259">
        <v>0</v>
      </c>
      <c r="J22" s="259">
        <v>0</v>
      </c>
      <c r="K22" s="259">
        <v>0</v>
      </c>
      <c r="L22" s="94">
        <f>SUMIF(M22:N22,"&gt;0")</f>
        <v>2130.17</v>
      </c>
      <c r="M22" s="259">
        <v>22.6</v>
      </c>
      <c r="N22" s="259">
        <v>2107.5700000000002</v>
      </c>
      <c r="O22" s="260">
        <v>51.36</v>
      </c>
      <c r="P22" s="261">
        <v>7502.29</v>
      </c>
    </row>
    <row r="23" spans="1:16" ht="18" customHeight="1" x14ac:dyDescent="0.15">
      <c r="A23" s="86" t="s">
        <v>48</v>
      </c>
      <c r="B23" s="87" t="s">
        <v>16</v>
      </c>
      <c r="C23" s="191">
        <f t="shared" ref="C23:P23" si="5">SUMIF(C7,"&gt;0")</f>
        <v>33813.084000000003</v>
      </c>
      <c r="D23" s="191">
        <f t="shared" si="5"/>
        <v>335.47</v>
      </c>
      <c r="E23" s="191">
        <f t="shared" si="5"/>
        <v>18565.490000000002</v>
      </c>
      <c r="F23" s="191">
        <f t="shared" si="5"/>
        <v>17209.240000000002</v>
      </c>
      <c r="G23" s="191">
        <f t="shared" si="5"/>
        <v>1356.25</v>
      </c>
      <c r="H23" s="191">
        <f t="shared" si="5"/>
        <v>811.46</v>
      </c>
      <c r="I23" s="191">
        <f t="shared" si="5"/>
        <v>0</v>
      </c>
      <c r="J23" s="191">
        <f t="shared" si="5"/>
        <v>811.46</v>
      </c>
      <c r="K23" s="191">
        <f t="shared" si="5"/>
        <v>0</v>
      </c>
      <c r="L23" s="191">
        <f t="shared" si="5"/>
        <v>22183.14</v>
      </c>
      <c r="M23" s="191">
        <f t="shared" si="5"/>
        <v>0.02</v>
      </c>
      <c r="N23" s="191">
        <f t="shared" si="5"/>
        <v>22183.119999999999</v>
      </c>
      <c r="O23" s="262">
        <f t="shared" si="5"/>
        <v>145.19</v>
      </c>
      <c r="P23" s="263">
        <f t="shared" si="5"/>
        <v>33872.339999999997</v>
      </c>
    </row>
    <row r="24" spans="1:16" ht="18" customHeight="1" x14ac:dyDescent="0.15">
      <c r="A24" s="69"/>
      <c r="B24" s="81" t="s">
        <v>17</v>
      </c>
      <c r="C24" s="82">
        <f t="shared" ref="C24:P24" si="6">SUMIF(C8,"&gt;0")</f>
        <v>36375.837599999999</v>
      </c>
      <c r="D24" s="82">
        <f t="shared" si="6"/>
        <v>1743.97</v>
      </c>
      <c r="E24" s="82">
        <f t="shared" si="6"/>
        <v>6144.5199999999995</v>
      </c>
      <c r="F24" s="82">
        <f t="shared" si="6"/>
        <v>5340.19</v>
      </c>
      <c r="G24" s="82">
        <f t="shared" si="6"/>
        <v>804.33</v>
      </c>
      <c r="H24" s="82">
        <f t="shared" si="6"/>
        <v>162.12</v>
      </c>
      <c r="I24" s="82">
        <f t="shared" si="6"/>
        <v>0</v>
      </c>
      <c r="J24" s="82">
        <f t="shared" si="6"/>
        <v>162.12</v>
      </c>
      <c r="K24" s="82">
        <f t="shared" si="6"/>
        <v>0</v>
      </c>
      <c r="L24" s="82">
        <f t="shared" si="6"/>
        <v>3374.46</v>
      </c>
      <c r="M24" s="82">
        <f t="shared" si="6"/>
        <v>0</v>
      </c>
      <c r="N24" s="82">
        <f t="shared" si="6"/>
        <v>3374.46</v>
      </c>
      <c r="O24" s="264">
        <f t="shared" si="6"/>
        <v>36.450000000000003</v>
      </c>
      <c r="P24" s="265">
        <f t="shared" si="6"/>
        <v>36515.39</v>
      </c>
    </row>
    <row r="25" spans="1:16" ht="18" customHeight="1" x14ac:dyDescent="0.15">
      <c r="A25" s="69"/>
      <c r="B25" s="81" t="s">
        <v>19</v>
      </c>
      <c r="C25" s="82">
        <f t="shared" ref="C25:P25" si="7">SUMIF(C9,"&gt;0")</f>
        <v>20774.305200000003</v>
      </c>
      <c r="D25" s="82">
        <f t="shared" si="7"/>
        <v>3040.85</v>
      </c>
      <c r="E25" s="82">
        <f t="shared" si="7"/>
        <v>8083.72</v>
      </c>
      <c r="F25" s="82">
        <f t="shared" si="7"/>
        <v>2615.5</v>
      </c>
      <c r="G25" s="82">
        <f t="shared" si="7"/>
        <v>5468.22</v>
      </c>
      <c r="H25" s="82">
        <f t="shared" si="7"/>
        <v>0</v>
      </c>
      <c r="I25" s="82">
        <f t="shared" si="7"/>
        <v>0</v>
      </c>
      <c r="J25" s="82">
        <f t="shared" si="7"/>
        <v>0</v>
      </c>
      <c r="K25" s="82">
        <f t="shared" si="7"/>
        <v>0</v>
      </c>
      <c r="L25" s="82">
        <f t="shared" si="7"/>
        <v>11924.73</v>
      </c>
      <c r="M25" s="82">
        <f t="shared" si="7"/>
        <v>564.91</v>
      </c>
      <c r="N25" s="82">
        <f t="shared" si="7"/>
        <v>11359.82</v>
      </c>
      <c r="O25" s="264">
        <f t="shared" si="7"/>
        <v>565.16</v>
      </c>
      <c r="P25" s="265">
        <f t="shared" si="7"/>
        <v>21192.89</v>
      </c>
    </row>
    <row r="26" spans="1:16" ht="18" customHeight="1" x14ac:dyDescent="0.15">
      <c r="A26" s="69"/>
      <c r="B26" s="81" t="s">
        <v>20</v>
      </c>
      <c r="C26" s="82">
        <f t="shared" ref="C26:P26" si="8">SUMIF(C10,"&gt;0")</f>
        <v>16075.2119</v>
      </c>
      <c r="D26" s="82">
        <f t="shared" si="8"/>
        <v>2528.3000000000002</v>
      </c>
      <c r="E26" s="82">
        <f t="shared" si="8"/>
        <v>8500.43</v>
      </c>
      <c r="F26" s="82">
        <f t="shared" si="8"/>
        <v>8500.43</v>
      </c>
      <c r="G26" s="82">
        <f t="shared" si="8"/>
        <v>0</v>
      </c>
      <c r="H26" s="82">
        <f t="shared" si="8"/>
        <v>0</v>
      </c>
      <c r="I26" s="82">
        <f t="shared" si="8"/>
        <v>0</v>
      </c>
      <c r="J26" s="82">
        <f t="shared" si="8"/>
        <v>0</v>
      </c>
      <c r="K26" s="82">
        <f t="shared" si="8"/>
        <v>0</v>
      </c>
      <c r="L26" s="82">
        <f t="shared" si="8"/>
        <v>2373.54</v>
      </c>
      <c r="M26" s="82">
        <f t="shared" si="8"/>
        <v>0</v>
      </c>
      <c r="N26" s="82">
        <f t="shared" si="8"/>
        <v>2373.54</v>
      </c>
      <c r="O26" s="264">
        <f t="shared" si="8"/>
        <v>0</v>
      </c>
      <c r="P26" s="265">
        <f t="shared" si="8"/>
        <v>16810.09</v>
      </c>
    </row>
    <row r="27" spans="1:16" ht="18" customHeight="1" x14ac:dyDescent="0.15">
      <c r="A27" s="69"/>
      <c r="B27" s="81" t="s">
        <v>41</v>
      </c>
      <c r="C27" s="82">
        <f t="shared" ref="C27:P27" si="9">SUMIF(C19,"&gt;0")</f>
        <v>4427.1957999999995</v>
      </c>
      <c r="D27" s="82">
        <f t="shared" si="9"/>
        <v>182.16</v>
      </c>
      <c r="E27" s="82">
        <f t="shared" si="9"/>
        <v>487.03999999999996</v>
      </c>
      <c r="F27" s="82">
        <f t="shared" si="9"/>
        <v>325.07</v>
      </c>
      <c r="G27" s="82">
        <f t="shared" si="9"/>
        <v>161.97</v>
      </c>
      <c r="H27" s="82">
        <f t="shared" si="9"/>
        <v>0</v>
      </c>
      <c r="I27" s="82">
        <f t="shared" si="9"/>
        <v>0</v>
      </c>
      <c r="J27" s="82">
        <f t="shared" si="9"/>
        <v>0</v>
      </c>
      <c r="K27" s="82">
        <f t="shared" si="9"/>
        <v>0</v>
      </c>
      <c r="L27" s="82">
        <f t="shared" si="9"/>
        <v>719.39</v>
      </c>
      <c r="M27" s="82">
        <f t="shared" si="9"/>
        <v>0</v>
      </c>
      <c r="N27" s="82">
        <f t="shared" si="9"/>
        <v>719.39</v>
      </c>
      <c r="O27" s="264">
        <f t="shared" si="9"/>
        <v>177.52</v>
      </c>
      <c r="P27" s="265">
        <f t="shared" si="9"/>
        <v>4488.57</v>
      </c>
    </row>
    <row r="28" spans="1:16" ht="18" customHeight="1" x14ac:dyDescent="0.15">
      <c r="A28" s="69"/>
      <c r="B28" s="81" t="s">
        <v>37</v>
      </c>
      <c r="C28" s="82">
        <f t="shared" ref="C28:P28" si="10">SUMIF(C20,"&gt;0")</f>
        <v>908.32560000000001</v>
      </c>
      <c r="D28" s="82">
        <f t="shared" si="10"/>
        <v>182.47</v>
      </c>
      <c r="E28" s="82">
        <f t="shared" si="10"/>
        <v>870.98</v>
      </c>
      <c r="F28" s="82">
        <f t="shared" si="10"/>
        <v>870.98</v>
      </c>
      <c r="G28" s="82">
        <f t="shared" si="10"/>
        <v>0</v>
      </c>
      <c r="H28" s="82">
        <f t="shared" si="10"/>
        <v>0</v>
      </c>
      <c r="I28" s="82">
        <f t="shared" si="10"/>
        <v>0</v>
      </c>
      <c r="J28" s="82">
        <f t="shared" si="10"/>
        <v>0</v>
      </c>
      <c r="K28" s="82">
        <f t="shared" si="10"/>
        <v>0</v>
      </c>
      <c r="L28" s="82">
        <f t="shared" si="10"/>
        <v>737.8</v>
      </c>
      <c r="M28" s="82">
        <f t="shared" si="10"/>
        <v>0</v>
      </c>
      <c r="N28" s="82">
        <f t="shared" si="10"/>
        <v>737.8</v>
      </c>
      <c r="O28" s="264">
        <f t="shared" si="10"/>
        <v>0</v>
      </c>
      <c r="P28" s="265">
        <f t="shared" si="10"/>
        <v>1036.04</v>
      </c>
    </row>
    <row r="29" spans="1:16" ht="18" customHeight="1" x14ac:dyDescent="0.15">
      <c r="A29" s="69"/>
      <c r="B29" s="81" t="s">
        <v>22</v>
      </c>
      <c r="C29" s="82">
        <f t="shared" ref="C29:P29" si="11">SUMIF(C11,"&gt;0")</f>
        <v>20437.327099999999</v>
      </c>
      <c r="D29" s="82">
        <f t="shared" si="11"/>
        <v>1126.68</v>
      </c>
      <c r="E29" s="82">
        <f t="shared" si="11"/>
        <v>13630.32</v>
      </c>
      <c r="F29" s="82">
        <f t="shared" si="11"/>
        <v>10025.209999999999</v>
      </c>
      <c r="G29" s="82">
        <f t="shared" si="11"/>
        <v>3605.11</v>
      </c>
      <c r="H29" s="82">
        <f t="shared" si="11"/>
        <v>0</v>
      </c>
      <c r="I29" s="82">
        <f t="shared" si="11"/>
        <v>0</v>
      </c>
      <c r="J29" s="82">
        <f t="shared" si="11"/>
        <v>0</v>
      </c>
      <c r="K29" s="82">
        <f t="shared" si="11"/>
        <v>0</v>
      </c>
      <c r="L29" s="82">
        <f t="shared" si="11"/>
        <v>3238.76</v>
      </c>
      <c r="M29" s="82">
        <f t="shared" si="11"/>
        <v>468.48</v>
      </c>
      <c r="N29" s="82">
        <f t="shared" si="11"/>
        <v>2770.28</v>
      </c>
      <c r="O29" s="264">
        <f t="shared" si="11"/>
        <v>91.09</v>
      </c>
      <c r="P29" s="265">
        <f t="shared" si="11"/>
        <v>21322.560000000001</v>
      </c>
    </row>
    <row r="30" spans="1:16" ht="18" customHeight="1" x14ac:dyDescent="0.15">
      <c r="A30" s="69"/>
      <c r="B30" s="81" t="s">
        <v>44</v>
      </c>
      <c r="C30" s="82">
        <f t="shared" ref="C30:P30" si="12">SUMIF(C21,"&gt;0")</f>
        <v>11129.922999999999</v>
      </c>
      <c r="D30" s="82">
        <f t="shared" si="12"/>
        <v>0</v>
      </c>
      <c r="E30" s="82">
        <f t="shared" si="12"/>
        <v>4467.7700000000004</v>
      </c>
      <c r="F30" s="82">
        <f t="shared" si="12"/>
        <v>2515.77</v>
      </c>
      <c r="G30" s="82">
        <f t="shared" si="12"/>
        <v>1952</v>
      </c>
      <c r="H30" s="82">
        <f t="shared" si="12"/>
        <v>0</v>
      </c>
      <c r="I30" s="82">
        <f t="shared" si="12"/>
        <v>0</v>
      </c>
      <c r="J30" s="82">
        <f t="shared" si="12"/>
        <v>0</v>
      </c>
      <c r="K30" s="82">
        <f t="shared" si="12"/>
        <v>0</v>
      </c>
      <c r="L30" s="82">
        <f t="shared" si="12"/>
        <v>1874.92</v>
      </c>
      <c r="M30" s="82">
        <f t="shared" si="12"/>
        <v>0</v>
      </c>
      <c r="N30" s="82">
        <f t="shared" si="12"/>
        <v>1874.92</v>
      </c>
      <c r="O30" s="264">
        <f t="shared" si="12"/>
        <v>146.32</v>
      </c>
      <c r="P30" s="265">
        <f t="shared" si="12"/>
        <v>11241.94</v>
      </c>
    </row>
    <row r="31" spans="1:16" ht="18" customHeight="1" x14ac:dyDescent="0.15">
      <c r="A31" s="69"/>
      <c r="B31" s="81" t="s">
        <v>24</v>
      </c>
      <c r="C31" s="82">
        <f t="shared" ref="C31:P31" si="13">SUMIF(C12,"&gt;0")</f>
        <v>14796.2052</v>
      </c>
      <c r="D31" s="82">
        <f t="shared" si="13"/>
        <v>25.7</v>
      </c>
      <c r="E31" s="82">
        <f t="shared" si="13"/>
        <v>7500.7800000000007</v>
      </c>
      <c r="F31" s="82">
        <f t="shared" si="13"/>
        <v>6067.1</v>
      </c>
      <c r="G31" s="82">
        <f t="shared" si="13"/>
        <v>1433.68</v>
      </c>
      <c r="H31" s="82">
        <f t="shared" si="13"/>
        <v>311.39</v>
      </c>
      <c r="I31" s="82">
        <f t="shared" si="13"/>
        <v>0</v>
      </c>
      <c r="J31" s="82">
        <f t="shared" si="13"/>
        <v>279.58999999999997</v>
      </c>
      <c r="K31" s="82">
        <f t="shared" si="13"/>
        <v>31.8</v>
      </c>
      <c r="L31" s="82">
        <f t="shared" si="13"/>
        <v>4788.05</v>
      </c>
      <c r="M31" s="82">
        <f t="shared" si="13"/>
        <v>546.34</v>
      </c>
      <c r="N31" s="82">
        <f t="shared" si="13"/>
        <v>4241.71</v>
      </c>
      <c r="O31" s="264">
        <f t="shared" si="13"/>
        <v>54.38</v>
      </c>
      <c r="P31" s="265">
        <f t="shared" si="13"/>
        <v>15706.47</v>
      </c>
    </row>
    <row r="32" spans="1:16" ht="18" customHeight="1" x14ac:dyDescent="0.15">
      <c r="A32" s="69"/>
      <c r="B32" s="81" t="s">
        <v>25</v>
      </c>
      <c r="C32" s="82">
        <f t="shared" ref="C32:P32" si="14">SUMIF(C13,"&gt;0")</f>
        <v>29015.233519999998</v>
      </c>
      <c r="D32" s="82">
        <f t="shared" si="14"/>
        <v>53.82</v>
      </c>
      <c r="E32" s="82">
        <f t="shared" si="14"/>
        <v>14856.54</v>
      </c>
      <c r="F32" s="82">
        <f t="shared" si="14"/>
        <v>11691.34</v>
      </c>
      <c r="G32" s="82">
        <f t="shared" si="14"/>
        <v>3165.2</v>
      </c>
      <c r="H32" s="82">
        <f t="shared" si="14"/>
        <v>0</v>
      </c>
      <c r="I32" s="82">
        <f t="shared" si="14"/>
        <v>0</v>
      </c>
      <c r="J32" s="82">
        <f t="shared" si="14"/>
        <v>0</v>
      </c>
      <c r="K32" s="82">
        <f t="shared" si="14"/>
        <v>0</v>
      </c>
      <c r="L32" s="82">
        <f t="shared" si="14"/>
        <v>10559.220000000001</v>
      </c>
      <c r="M32" s="82">
        <f t="shared" si="14"/>
        <v>2358.8000000000002</v>
      </c>
      <c r="N32" s="82">
        <f t="shared" si="14"/>
        <v>8200.42</v>
      </c>
      <c r="O32" s="264">
        <f t="shared" si="14"/>
        <v>319.82</v>
      </c>
      <c r="P32" s="265">
        <f t="shared" si="14"/>
        <v>29681.45</v>
      </c>
    </row>
    <row r="33" spans="1:16" ht="18" customHeight="1" x14ac:dyDescent="0.15">
      <c r="A33" s="69"/>
      <c r="B33" s="81" t="s">
        <v>27</v>
      </c>
      <c r="C33" s="82">
        <f t="shared" ref="C33:P33" si="15">SUMIF(C14,"&gt;0")</f>
        <v>27753.684000000001</v>
      </c>
      <c r="D33" s="82">
        <f t="shared" si="15"/>
        <v>76.41</v>
      </c>
      <c r="E33" s="82">
        <f t="shared" si="15"/>
        <v>2736.9300000000003</v>
      </c>
      <c r="F33" s="82">
        <f t="shared" si="15"/>
        <v>2732.36</v>
      </c>
      <c r="G33" s="82">
        <f t="shared" si="15"/>
        <v>4.57</v>
      </c>
      <c r="H33" s="82">
        <f t="shared" si="15"/>
        <v>0</v>
      </c>
      <c r="I33" s="82">
        <f t="shared" si="15"/>
        <v>0</v>
      </c>
      <c r="J33" s="82">
        <f t="shared" si="15"/>
        <v>0</v>
      </c>
      <c r="K33" s="82">
        <f t="shared" si="15"/>
        <v>0</v>
      </c>
      <c r="L33" s="82">
        <f t="shared" si="15"/>
        <v>2483.12</v>
      </c>
      <c r="M33" s="82">
        <f t="shared" si="15"/>
        <v>0</v>
      </c>
      <c r="N33" s="82">
        <f t="shared" si="15"/>
        <v>2483.12</v>
      </c>
      <c r="O33" s="264">
        <f t="shared" si="15"/>
        <v>123.41</v>
      </c>
      <c r="P33" s="265">
        <f t="shared" si="15"/>
        <v>27919.3</v>
      </c>
    </row>
    <row r="34" spans="1:16" ht="18" customHeight="1" x14ac:dyDescent="0.15">
      <c r="A34" s="69"/>
      <c r="B34" s="81" t="s">
        <v>29</v>
      </c>
      <c r="C34" s="82">
        <f t="shared" ref="C34:P34" si="16">SUMIF(C15,"&gt;0")</f>
        <v>30935.575600000007</v>
      </c>
      <c r="D34" s="82">
        <f t="shared" si="16"/>
        <v>19.5</v>
      </c>
      <c r="E34" s="82">
        <f t="shared" si="16"/>
        <v>13670.29</v>
      </c>
      <c r="F34" s="82">
        <f t="shared" si="16"/>
        <v>7661.48</v>
      </c>
      <c r="G34" s="82">
        <f t="shared" si="16"/>
        <v>6008.81</v>
      </c>
      <c r="H34" s="82">
        <f t="shared" si="16"/>
        <v>0</v>
      </c>
      <c r="I34" s="82">
        <f t="shared" si="16"/>
        <v>0</v>
      </c>
      <c r="J34" s="82">
        <f t="shared" si="16"/>
        <v>0</v>
      </c>
      <c r="K34" s="82">
        <f t="shared" si="16"/>
        <v>0</v>
      </c>
      <c r="L34" s="82">
        <f t="shared" si="16"/>
        <v>2573.34</v>
      </c>
      <c r="M34" s="82">
        <f t="shared" si="16"/>
        <v>0</v>
      </c>
      <c r="N34" s="82">
        <f t="shared" si="16"/>
        <v>2573.34</v>
      </c>
      <c r="O34" s="264">
        <f t="shared" si="16"/>
        <v>4609.4799999999996</v>
      </c>
      <c r="P34" s="265">
        <f t="shared" si="16"/>
        <v>31168.86</v>
      </c>
    </row>
    <row r="35" spans="1:16" ht="18" customHeight="1" x14ac:dyDescent="0.15">
      <c r="A35" s="69"/>
      <c r="B35" s="81" t="s">
        <v>32</v>
      </c>
      <c r="C35" s="82">
        <f t="shared" ref="C35:P35" si="17">SUMIF(C16:C17,"&gt;0")</f>
        <v>43260.2</v>
      </c>
      <c r="D35" s="82">
        <f t="shared" si="17"/>
        <v>66.210000000000008</v>
      </c>
      <c r="E35" s="82">
        <f t="shared" si="17"/>
        <v>9128.33</v>
      </c>
      <c r="F35" s="82">
        <f t="shared" si="17"/>
        <v>8570.34</v>
      </c>
      <c r="G35" s="82">
        <f t="shared" si="17"/>
        <v>557.99</v>
      </c>
      <c r="H35" s="82">
        <f t="shared" si="17"/>
        <v>273.11</v>
      </c>
      <c r="I35" s="82">
        <f t="shared" si="17"/>
        <v>0</v>
      </c>
      <c r="J35" s="82">
        <f t="shared" si="17"/>
        <v>262.03999999999996</v>
      </c>
      <c r="K35" s="82">
        <f t="shared" si="17"/>
        <v>11.07</v>
      </c>
      <c r="L35" s="82">
        <f t="shared" si="17"/>
        <v>6848.26</v>
      </c>
      <c r="M35" s="82">
        <f t="shared" si="17"/>
        <v>0</v>
      </c>
      <c r="N35" s="82">
        <f t="shared" si="17"/>
        <v>6848.26</v>
      </c>
      <c r="O35" s="264">
        <f t="shared" si="17"/>
        <v>2442.2199999999998</v>
      </c>
      <c r="P35" s="265">
        <f t="shared" si="17"/>
        <v>43792.23</v>
      </c>
    </row>
    <row r="36" spans="1:16" ht="18" customHeight="1" x14ac:dyDescent="0.15">
      <c r="A36" s="89"/>
      <c r="B36" s="90" t="s">
        <v>103</v>
      </c>
      <c r="C36" s="91">
        <f t="shared" ref="C36:P36" si="18">SUMIF(C22,"&gt;0")</f>
        <v>7484.9018999999989</v>
      </c>
      <c r="D36" s="91">
        <f t="shared" si="18"/>
        <v>2.3199999999999998</v>
      </c>
      <c r="E36" s="91">
        <f t="shared" si="18"/>
        <v>2547.21</v>
      </c>
      <c r="F36" s="91">
        <f t="shared" si="18"/>
        <v>1915.43</v>
      </c>
      <c r="G36" s="91">
        <f t="shared" si="18"/>
        <v>631.78</v>
      </c>
      <c r="H36" s="91">
        <f t="shared" si="18"/>
        <v>0</v>
      </c>
      <c r="I36" s="91">
        <f t="shared" si="18"/>
        <v>0</v>
      </c>
      <c r="J36" s="91">
        <f t="shared" si="18"/>
        <v>0</v>
      </c>
      <c r="K36" s="91">
        <f t="shared" si="18"/>
        <v>0</v>
      </c>
      <c r="L36" s="91">
        <f t="shared" si="18"/>
        <v>2130.17</v>
      </c>
      <c r="M36" s="91">
        <f t="shared" si="18"/>
        <v>22.6</v>
      </c>
      <c r="N36" s="91">
        <f t="shared" si="18"/>
        <v>2107.5700000000002</v>
      </c>
      <c r="O36" s="266">
        <f t="shared" si="18"/>
        <v>51.36</v>
      </c>
      <c r="P36" s="267">
        <f t="shared" si="18"/>
        <v>7502.29</v>
      </c>
    </row>
    <row r="37" spans="1:16" s="113" customFormat="1" ht="13.5" customHeight="1" x14ac:dyDescent="0.15">
      <c r="A37" s="114" t="s">
        <v>195</v>
      </c>
    </row>
    <row r="38" spans="1:16" s="113" customFormat="1" ht="13.5" customHeight="1" x14ac:dyDescent="0.15">
      <c r="A38" s="114" t="s">
        <v>196</v>
      </c>
    </row>
    <row r="39" spans="1:16" s="113" customFormat="1" ht="13.5" customHeight="1" x14ac:dyDescent="0.15">
      <c r="A39" s="114" t="s">
        <v>197</v>
      </c>
    </row>
    <row r="40" spans="1:16" s="113" customFormat="1" ht="13.5" customHeight="1" x14ac:dyDescent="0.15">
      <c r="A40" s="114" t="s">
        <v>198</v>
      </c>
    </row>
    <row r="41" spans="1:16" s="113" customFormat="1" ht="13.5" customHeight="1" x14ac:dyDescent="0.15">
      <c r="A41" s="114" t="s">
        <v>199</v>
      </c>
    </row>
  </sheetData>
  <mergeCells count="18">
    <mergeCell ref="P3:P5"/>
    <mergeCell ref="E4:E5"/>
    <mergeCell ref="F4:F5"/>
    <mergeCell ref="G4:G5"/>
    <mergeCell ref="H4:H5"/>
    <mergeCell ref="I4:I5"/>
    <mergeCell ref="J4:K4"/>
    <mergeCell ref="L4:L5"/>
    <mergeCell ref="M4:M5"/>
    <mergeCell ref="E3:G3"/>
    <mergeCell ref="H3:K3"/>
    <mergeCell ref="L3:N3"/>
    <mergeCell ref="N4:N5"/>
    <mergeCell ref="A6:B6"/>
    <mergeCell ref="A3:B5"/>
    <mergeCell ref="C3:C5"/>
    <mergeCell ref="D3:D5"/>
    <mergeCell ref="O3:O5"/>
  </mergeCells>
  <phoneticPr fontId="4"/>
  <dataValidations count="1">
    <dataValidation type="decimal" operator="greaterThanOrEqual" allowBlank="1" showInputMessage="1" showErrorMessage="1" sqref="F19:G41 I19:K41 M19:P41 I7:K17 F7:G17 C7:D17 M7:P17 C19:D41" xr:uid="{E65BB0EF-75FF-4D33-AFD5-179CD031C961}">
      <formula1>0</formula1>
    </dataValidation>
  </dataValidations>
  <pageMargins left="0.78740157480314965" right="0.78740157480314965" top="0.78740157480314965" bottom="0.51181102362204722" header="0.51181102362204722" footer="0.51181102362204722"/>
  <pageSetup paperSize="9" scale="54" fitToHeight="0" pageOrder="overThenDown"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A2570-1F25-459C-82E8-6E52DA8733D1}">
  <sheetPr codeName="Sheet12">
    <pageSetUpPr fitToPage="1"/>
  </sheetPr>
  <dimension ref="A1:AN70"/>
  <sheetViews>
    <sheetView view="pageBreakPreview" zoomScale="25" zoomScaleNormal="100" zoomScaleSheetLayoutView="25" workbookViewId="0">
      <pane xSplit="1" topLeftCell="B1" activePane="topRight" state="frozen"/>
      <selection pane="topRight" activeCell="AK13" sqref="AK13"/>
    </sheetView>
  </sheetViews>
  <sheetFormatPr defaultColWidth="9" defaultRowHeight="13.5" x14ac:dyDescent="0.15"/>
  <cols>
    <col min="1" max="1" width="6" style="1" customWidth="1"/>
    <col min="2" max="3" width="10.875" style="1" customWidth="1"/>
    <col min="4" max="39" width="12.125" style="5" customWidth="1"/>
    <col min="40" max="16384" width="9" style="5"/>
  </cols>
  <sheetData>
    <row r="1" spans="1:40" x14ac:dyDescent="0.15">
      <c r="A1" s="5" t="s">
        <v>200</v>
      </c>
      <c r="B1" s="5"/>
    </row>
    <row r="2" spans="1:40" x14ac:dyDescent="0.15">
      <c r="F2" s="279"/>
      <c r="G2" s="279"/>
      <c r="AM2" s="243" t="s">
        <v>70</v>
      </c>
    </row>
    <row r="3" spans="1:40" ht="13.5" customHeight="1" x14ac:dyDescent="0.15">
      <c r="A3" s="684" t="s">
        <v>180</v>
      </c>
      <c r="B3" s="793"/>
      <c r="C3" s="736"/>
      <c r="D3" s="781" t="s">
        <v>201</v>
      </c>
      <c r="E3" s="782"/>
      <c r="F3" s="781" t="s">
        <v>202</v>
      </c>
      <c r="G3" s="782"/>
      <c r="H3" s="781" t="s">
        <v>203</v>
      </c>
      <c r="I3" s="782"/>
      <c r="J3" s="781" t="s">
        <v>204</v>
      </c>
      <c r="K3" s="782"/>
      <c r="L3" s="781" t="s">
        <v>205</v>
      </c>
      <c r="M3" s="782"/>
      <c r="N3" s="781" t="s">
        <v>206</v>
      </c>
      <c r="O3" s="782"/>
      <c r="P3" s="781" t="s">
        <v>207</v>
      </c>
      <c r="Q3" s="782"/>
      <c r="R3" s="781" t="s">
        <v>208</v>
      </c>
      <c r="S3" s="782"/>
      <c r="T3" s="781" t="s">
        <v>209</v>
      </c>
      <c r="U3" s="782"/>
      <c r="V3" s="781" t="s">
        <v>210</v>
      </c>
      <c r="W3" s="782"/>
      <c r="X3" s="781" t="s">
        <v>211</v>
      </c>
      <c r="Y3" s="782"/>
      <c r="Z3" s="781" t="s">
        <v>212</v>
      </c>
      <c r="AA3" s="782"/>
      <c r="AB3" s="781" t="s">
        <v>213</v>
      </c>
      <c r="AC3" s="782"/>
      <c r="AD3" s="781" t="s">
        <v>214</v>
      </c>
      <c r="AE3" s="782"/>
      <c r="AF3" s="781" t="s">
        <v>215</v>
      </c>
      <c r="AG3" s="782"/>
      <c r="AH3" s="781" t="s">
        <v>216</v>
      </c>
      <c r="AI3" s="782"/>
      <c r="AJ3" s="781" t="s">
        <v>217</v>
      </c>
      <c r="AK3" s="782"/>
      <c r="AL3" s="781" t="s">
        <v>218</v>
      </c>
      <c r="AM3" s="782"/>
    </row>
    <row r="4" spans="1:40" x14ac:dyDescent="0.15">
      <c r="A4" s="737"/>
      <c r="B4" s="794"/>
      <c r="C4" s="738"/>
      <c r="D4" s="775"/>
      <c r="E4" s="783"/>
      <c r="F4" s="775"/>
      <c r="G4" s="783"/>
      <c r="H4" s="775"/>
      <c r="I4" s="783"/>
      <c r="J4" s="775"/>
      <c r="K4" s="783"/>
      <c r="L4" s="775"/>
      <c r="M4" s="783"/>
      <c r="N4" s="775"/>
      <c r="O4" s="783"/>
      <c r="P4" s="775"/>
      <c r="Q4" s="783"/>
      <c r="R4" s="775"/>
      <c r="S4" s="783"/>
      <c r="T4" s="775"/>
      <c r="U4" s="783"/>
      <c r="V4" s="775"/>
      <c r="W4" s="783"/>
      <c r="X4" s="775"/>
      <c r="Y4" s="783"/>
      <c r="Z4" s="775"/>
      <c r="AA4" s="783"/>
      <c r="AB4" s="775"/>
      <c r="AC4" s="783"/>
      <c r="AD4" s="775"/>
      <c r="AE4" s="783"/>
      <c r="AF4" s="775"/>
      <c r="AG4" s="783"/>
      <c r="AH4" s="775"/>
      <c r="AI4" s="783"/>
      <c r="AJ4" s="775"/>
      <c r="AK4" s="783"/>
      <c r="AL4" s="775"/>
      <c r="AM4" s="783"/>
    </row>
    <row r="5" spans="1:40" x14ac:dyDescent="0.15">
      <c r="A5" s="739"/>
      <c r="B5" s="795"/>
      <c r="C5" s="740"/>
      <c r="D5" s="22" t="s">
        <v>219</v>
      </c>
      <c r="E5" s="22" t="s">
        <v>220</v>
      </c>
      <c r="F5" s="22" t="s">
        <v>219</v>
      </c>
      <c r="G5" s="22" t="s">
        <v>220</v>
      </c>
      <c r="H5" s="22" t="s">
        <v>219</v>
      </c>
      <c r="I5" s="22" t="s">
        <v>220</v>
      </c>
      <c r="J5" s="22" t="s">
        <v>219</v>
      </c>
      <c r="K5" s="22" t="s">
        <v>220</v>
      </c>
      <c r="L5" s="22" t="s">
        <v>219</v>
      </c>
      <c r="M5" s="22" t="s">
        <v>220</v>
      </c>
      <c r="N5" s="22" t="s">
        <v>219</v>
      </c>
      <c r="O5" s="22" t="s">
        <v>220</v>
      </c>
      <c r="P5" s="22" t="s">
        <v>219</v>
      </c>
      <c r="Q5" s="22" t="s">
        <v>220</v>
      </c>
      <c r="R5" s="22" t="s">
        <v>219</v>
      </c>
      <c r="S5" s="22" t="s">
        <v>220</v>
      </c>
      <c r="T5" s="22" t="s">
        <v>219</v>
      </c>
      <c r="U5" s="22" t="s">
        <v>220</v>
      </c>
      <c r="V5" s="22" t="s">
        <v>219</v>
      </c>
      <c r="W5" s="22" t="s">
        <v>220</v>
      </c>
      <c r="X5" s="22" t="s">
        <v>219</v>
      </c>
      <c r="Y5" s="22" t="s">
        <v>220</v>
      </c>
      <c r="Z5" s="22" t="s">
        <v>219</v>
      </c>
      <c r="AA5" s="22" t="s">
        <v>220</v>
      </c>
      <c r="AB5" s="22" t="s">
        <v>219</v>
      </c>
      <c r="AC5" s="22" t="s">
        <v>220</v>
      </c>
      <c r="AD5" s="22" t="s">
        <v>219</v>
      </c>
      <c r="AE5" s="22" t="s">
        <v>220</v>
      </c>
      <c r="AF5" s="22" t="s">
        <v>219</v>
      </c>
      <c r="AG5" s="22" t="s">
        <v>220</v>
      </c>
      <c r="AH5" s="22" t="s">
        <v>219</v>
      </c>
      <c r="AI5" s="22" t="s">
        <v>220</v>
      </c>
      <c r="AJ5" s="22" t="s">
        <v>219</v>
      </c>
      <c r="AK5" s="22" t="s">
        <v>220</v>
      </c>
      <c r="AL5" s="22" t="s">
        <v>219</v>
      </c>
      <c r="AM5" s="22" t="s">
        <v>220</v>
      </c>
    </row>
    <row r="6" spans="1:40" s="10" customFormat="1" x14ac:dyDescent="0.15">
      <c r="A6" s="786">
        <v>45748</v>
      </c>
      <c r="B6" s="787"/>
      <c r="C6" s="788"/>
      <c r="D6" s="141" cm="1">
        <f t="array" ref="D6">SUMPRODUCT((MOD(ROW(D8:D$31)-MIN(ROW(D8:D$31)),2)=0)*(D8:D$31&gt;0)*D8:D$31)+SUMPRODUCT((MOD(ROW(D36:D$39)-MIN(ROW(D36:D$39)),2)=0)*(D36:D$39&gt;0)*D36:D$39)</f>
        <v>1267</v>
      </c>
      <c r="E6" s="141" cm="1">
        <f t="array" ref="E6">SUMPRODUCT((MOD(ROW(E8:E$31)-MIN(ROW(E8:E$31)),2)=0)*(E8:E$31&gt;0)*E8:E$31)+SUMPRODUCT((MOD(ROW(E36:E$39)-MIN(ROW(E36:E$39)),2)=0)*(E36:E$39&gt;0)*E36:E$39)</f>
        <v>297187.01042000006</v>
      </c>
      <c r="F6" s="141" cm="1">
        <f t="array" ref="F6">SUMPRODUCT((MOD(ROW(F8:F$31)-MIN(ROW(F8:F$31)),2)=0)*(F8:F$31&gt;0)*F8:F$31)+SUMPRODUCT((MOD(ROW(F36:F$39)-MIN(ROW(F36:F$39)),2)=0)*(F36:F$39&gt;0)*F36:F$39)</f>
        <v>867</v>
      </c>
      <c r="G6" s="141" cm="1">
        <f t="array" ref="G6">SUMPRODUCT((MOD(ROW(G8:G$31)-MIN(ROW(G8:G$31)),2)=0)*(G8:G$31&gt;0)*G8:G$31)+SUMPRODUCT((MOD(ROW(G36:G$39)-MIN(ROW(G36:G$39)),2)=0)*(G36:G$39&gt;0)*G36:G$39)</f>
        <v>263819.03642000002</v>
      </c>
      <c r="H6" s="141" cm="1">
        <f t="array" ref="H6">SUMPRODUCT((MOD(ROW(H8:H$31)-MIN(ROW(H8:H$31)),2)=0)*(H8:H$31&gt;0)*H8:H$31)+SUMPRODUCT((MOD(ROW(H36:H$39)-MIN(ROW(H36:H$39)),2)=0)*(H36:H$39&gt;0)*H36:H$39)</f>
        <v>284</v>
      </c>
      <c r="I6" s="141" cm="1">
        <f t="array" ref="I6">SUMPRODUCT((MOD(ROW(I8:I$31)-MIN(ROW(I8:I$31)),2)=0)*(I8:I$31&gt;0)*I8:I$31)+SUMPRODUCT((MOD(ROW(I36:I$39)-MIN(ROW(I36:I$39)),2)=0)*(I36:I$39&gt;0)*I36:I$39)</f>
        <v>28248.037100000001</v>
      </c>
      <c r="J6" s="141" cm="1">
        <f t="array" ref="J6">SUMPRODUCT((MOD(ROW(J8:J$31)-MIN(ROW(J8:J$31)),2)=0)*(J8:J$31&gt;0)*J8:J$31)+SUMPRODUCT((MOD(ROW(J36:J$39)-MIN(ROW(J36:J$39)),2)=0)*(J36:J$39&gt;0)*J36:J$39)</f>
        <v>22</v>
      </c>
      <c r="K6" s="141" cm="1">
        <f t="array" ref="K6">SUMPRODUCT((MOD(ROW(K8:K$31)-MIN(ROW(K8:K$31)),2)=0)*(K8:K$31&gt;0)*K8:K$31)+SUMPRODUCT((MOD(ROW(K36:K$39)-MIN(ROW(K36:K$39)),2)=0)*(K36:K$39&gt;0)*K36:K$39)</f>
        <v>690.76159999999993</v>
      </c>
      <c r="L6" s="141" cm="1">
        <f t="array" ref="L6">SUMPRODUCT((MOD(ROW(L8:L$31)-MIN(ROW(L8:L$31)),2)=0)*(L8:L$31&gt;0)*L8:L$31)+SUMPRODUCT((MOD(ROW(L36:L$39)-MIN(ROW(L36:L$39)),2)=0)*(L36:L$39&gt;0)*L36:L$39)</f>
        <v>4</v>
      </c>
      <c r="M6" s="141" cm="1">
        <f t="array" ref="M6">SUMPRODUCT((MOD(ROW(M8:M$31)-MIN(ROW(M8:M$31)),2)=0)*(M8:M$31&gt;0)*M8:M$31)+SUMPRODUCT((MOD(ROW(M36:M$39)-MIN(ROW(M36:M$39)),2)=0)*(M36:M$39&gt;0)*M36:M$39)</f>
        <v>28.405599999999996</v>
      </c>
      <c r="N6" s="141" cm="1">
        <f t="array" ref="N6">SUMPRODUCT((MOD(ROW(N8:N$31)-MIN(ROW(N8:N$31)),2)=0)*(N8:N$31&gt;0)*N8:N$31)+SUMPRODUCT((MOD(ROW(N36:N$39)-MIN(ROW(N36:N$39)),2)=0)*(N36:N$39&gt;0)*N36:N$39)</f>
        <v>13</v>
      </c>
      <c r="O6" s="141" cm="1">
        <f t="array" ref="O6">SUMPRODUCT((MOD(ROW(O8:O$31)-MIN(ROW(O8:O$31)),2)=0)*(O8:O$31&gt;0)*O8:O$31)+SUMPRODUCT((MOD(ROW(O36:O$39)-MIN(ROW(O36:O$39)),2)=0)*(O36:O$39&gt;0)*O36:O$39)</f>
        <v>623.36419999999998</v>
      </c>
      <c r="P6" s="141" cm="1">
        <f t="array" ref="P6">SUMPRODUCT((MOD(ROW(P8:P$31)-MIN(ROW(P8:P$31)),2)=0)*(P8:P$31&gt;0)*P8:P$31)+SUMPRODUCT((MOD(ROW(P36:P$39)-MIN(ROW(P36:P$39)),2)=0)*(P36:P$39&gt;0)*P36:P$39)</f>
        <v>0</v>
      </c>
      <c r="Q6" s="141" cm="1">
        <f t="array" ref="Q6">SUMPRODUCT((MOD(ROW(Q8:Q$31)-MIN(ROW(Q8:Q$31)),2)=0)*(Q8:Q$31&gt;0)*Q8:Q$31)+SUMPRODUCT((MOD(ROW(Q36:Q$39)-MIN(ROW(Q36:Q$39)),2)=0)*(Q36:Q$39&gt;0)*Q36:Q$39)</f>
        <v>0</v>
      </c>
      <c r="R6" s="141" cm="1">
        <f t="array" ref="R6">SUMPRODUCT((MOD(ROW(R8:R$31)-MIN(ROW(R8:R$31)),2)=0)*(R8:R$31&gt;0)*R8:R$31)+SUMPRODUCT((MOD(ROW(R36:R$39)-MIN(ROW(R36:R$39)),2)=0)*(R36:R$39&gt;0)*R36:R$39)</f>
        <v>3</v>
      </c>
      <c r="S6" s="141" cm="1">
        <f t="array" ref="S6">SUMPRODUCT((MOD(ROW(S8:S$31)-MIN(ROW(S8:S$31)),2)=0)*(S8:S$31&gt;0)*S8:S$31)+SUMPRODUCT((MOD(ROW(S36:S$39)-MIN(ROW(S36:S$39)),2)=0)*(S36:S$39&gt;0)*S36:S$39)</f>
        <v>67.761399999999995</v>
      </c>
      <c r="T6" s="141" cm="1">
        <f t="array" ref="T6">SUMPRODUCT((MOD(ROW(T8:T$31)-MIN(ROW(T8:T$31)),2)=0)*(T8:T$31&gt;0)*T8:T$31)+SUMPRODUCT((MOD(ROW(T36:T$39)-MIN(ROW(T36:T$39)),2)=0)*(T36:T$39&gt;0)*T36:T$39)</f>
        <v>7</v>
      </c>
      <c r="U6" s="141" cm="1">
        <f t="array" ref="U6">SUMPRODUCT((MOD(ROW(U8:U$31)-MIN(ROW(U8:U$31)),2)=0)*(U8:U$31&gt;0)*U8:U$31)+SUMPRODUCT((MOD(ROW(U36:U$39)-MIN(ROW(U36:U$39)),2)=0)*(U36:U$39&gt;0)*U36:U$39)</f>
        <v>546.00479999999993</v>
      </c>
      <c r="V6" s="141" cm="1">
        <f t="array" ref="V6">SUMPRODUCT((MOD(ROW(V8:V$31)-MIN(ROW(V8:V$31)),2)=0)*(V8:V$31&gt;0)*V8:V$31)+SUMPRODUCT((MOD(ROW(V36:V$39)-MIN(ROW(V36:V$39)),2)=0)*(V36:V$39&gt;0)*V36:V$39)</f>
        <v>0</v>
      </c>
      <c r="W6" s="141" cm="1">
        <f t="array" ref="W6">SUMPRODUCT((MOD(ROW(W8:W$31)-MIN(ROW(W8:W$31)),2)=0)*(W8:W$31&gt;0)*W8:W$31)+SUMPRODUCT((MOD(ROW(W36:W$39)-MIN(ROW(W36:W$39)),2)=0)*(W36:W$39&gt;0)*W36:W$39)</f>
        <v>0</v>
      </c>
      <c r="X6" s="141" cm="1">
        <f t="array" ref="X6">SUMPRODUCT((MOD(ROW(X8:X$31)-MIN(ROW(X8:X$31)),2)=0)*(X8:X$31&gt;0)*X8:X$31)+SUMPRODUCT((MOD(ROW(X36:X$39)-MIN(ROW(X36:X$39)),2)=0)*(X36:X$39&gt;0)*X36:X$39)</f>
        <v>0</v>
      </c>
      <c r="Y6" s="141" cm="1">
        <f t="array" ref="Y6">SUMPRODUCT((MOD(ROW(Y8:Y$31)-MIN(ROW(Y8:Y$31)),2)=0)*(Y8:Y$31&gt;0)*Y8:Y$31)+SUMPRODUCT((MOD(ROW(Y36:Y$39)-MIN(ROW(Y36:Y$39)),2)=0)*(Y36:Y$39&gt;0)*Y36:Y$39)</f>
        <v>0</v>
      </c>
      <c r="Z6" s="141" cm="1">
        <f t="array" ref="Z6">SUMPRODUCT((MOD(ROW(Z8:Z$31)-MIN(ROW(Z8:Z$31)),2)=0)*(Z8:Z$31&gt;0)*Z8:Z$31)+SUMPRODUCT((MOD(ROW(Z36:Z$39)-MIN(ROW(Z36:Z$39)),2)=0)*(Z36:Z$39&gt;0)*Z36:Z$39)</f>
        <v>5</v>
      </c>
      <c r="AA6" s="141" cm="1">
        <f t="array" ref="AA6">SUMPRODUCT((MOD(ROW(AA8:AA$31)-MIN(ROW(AA8:AA$31)),2)=0)*(AA8:AA$31&gt;0)*AA8:AA$31)+SUMPRODUCT((MOD(ROW(AA36:AA$39)-MIN(ROW(AA36:AA$39)),2)=0)*(AA36:AA$39&gt;0)*AA36:AA$39)</f>
        <v>152.43360000000001</v>
      </c>
      <c r="AB6" s="141" cm="1">
        <f t="array" ref="AB6">SUMPRODUCT((MOD(ROW(AB8:AB$31)-MIN(ROW(AB8:AB$31)),2)=0)*(AB8:AB$31&gt;0)*AB8:AB$31)+SUMPRODUCT((MOD(ROW(AB36:AB$39)-MIN(ROW(AB36:AB$39)),2)=0)*(AB36:AB$39&gt;0)*AB36:AB$39)</f>
        <v>7</v>
      </c>
      <c r="AC6" s="141" cm="1">
        <f t="array" ref="AC6">SUMPRODUCT((MOD(ROW(AC8:AC$31)-MIN(ROW(AC8:AC$31)),2)=0)*(AC8:AC$31&gt;0)*AC8:AC$31)+SUMPRODUCT((MOD(ROW(AC36:AC$39)-MIN(ROW(AC36:AC$39)),2)=0)*(AC36:AC$39&gt;0)*AC36:AC$39)</f>
        <v>147.34519999999998</v>
      </c>
      <c r="AD6" s="141" cm="1">
        <f t="array" ref="AD6">SUMPRODUCT((MOD(ROW(AD8:AD$31)-MIN(ROW(AD8:AD$31)),2)=0)*(AD8:AD$31&gt;0)*AD8:AD$31)+SUMPRODUCT((MOD(ROW(AD36:AD$39)-MIN(ROW(AD36:AD$39)),2)=0)*(AD36:AD$39&gt;0)*AD36:AD$39)</f>
        <v>1</v>
      </c>
      <c r="AE6" s="141" cm="1">
        <f t="array" ref="AE6">SUMPRODUCT((MOD(ROW(AE8:AE$31)-MIN(ROW(AE8:AE$31)),2)=0)*(AE8:AE$31&gt;0)*AE8:AE$31)+SUMPRODUCT((MOD(ROW(AE36:AE$39)-MIN(ROW(AE36:AE$39)),2)=0)*(AE36:AE$39&gt;0)*AE36:AE$39)</f>
        <v>0.2792</v>
      </c>
      <c r="AF6" s="141" cm="1">
        <f t="array" ref="AF6">SUMPRODUCT((MOD(ROW(AF8:AF$31)-MIN(ROW(AF8:AF$31)),2)=0)*(AF8:AF$31&gt;0)*AF8:AF$31)+SUMPRODUCT((MOD(ROW(AF36:AF$39)-MIN(ROW(AF36:AF$39)),2)=0)*(AF36:AF$39&gt;0)*AF36:AF$39)</f>
        <v>9</v>
      </c>
      <c r="AG6" s="141" cm="1">
        <f t="array" ref="AG6">SUMPRODUCT((MOD(ROW(AG8:AG$31)-MIN(ROW(AG8:AG$31)),2)=0)*(AG8:AG$31&gt;0)*AG8:AG$31)+SUMPRODUCT((MOD(ROW(AG36:AG$39)-MIN(ROW(AG36:AG$39)),2)=0)*(AG36:AG$39&gt;0)*AG36:AG$39)</f>
        <v>1090.3173999999999</v>
      </c>
      <c r="AH6" s="141" cm="1">
        <f t="array" ref="AH6">SUMPRODUCT((MOD(ROW(AH8:AH$31)-MIN(ROW(AH8:AH$31)),2)=0)*(AH8:AH$31&gt;0)*AH8:AH$31)+SUMPRODUCT((MOD(ROW(AH36:AH$39)-MIN(ROW(AH36:AH$39)),2)=0)*(AH36:AH$39&gt;0)*AH36:AH$39)</f>
        <v>1</v>
      </c>
      <c r="AI6" s="141" cm="1">
        <f t="array" ref="AI6">SUMPRODUCT((MOD(ROW(AI8:AI$31)-MIN(ROW(AI8:AI$31)),2)=0)*(AI8:AI$31&gt;0)*AI8:AI$31)+SUMPRODUCT((MOD(ROW(AI36:AI$39)-MIN(ROW(AI36:AI$39)),2)=0)*(AI36:AI$39&gt;0)*AI36:AI$39)</f>
        <v>9.1732999999999993</v>
      </c>
      <c r="AJ6" s="141" cm="1">
        <f t="array" ref="AJ6">SUMPRODUCT((MOD(ROW(AJ8:AJ$31)-MIN(ROW(AJ8:AJ$31)),2)=0)*(AJ8:AJ$31&gt;0)*AJ8:AJ$31)+SUMPRODUCT((MOD(ROW(AJ36:AJ$39)-MIN(ROW(AJ36:AJ$39)),2)=0)*(AJ36:AJ$39&gt;0)*AJ36:AJ$39)</f>
        <v>20</v>
      </c>
      <c r="AK6" s="141" cm="1">
        <f t="array" ref="AK6">SUMPRODUCT((MOD(ROW(AK8:AK$31)-MIN(ROW(AK8:AK$31)),2)=0)*(AK8:AK$31&gt;0)*AK8:AK$31)+SUMPRODUCT((MOD(ROW(AK36:AK$39)-MIN(ROW(AK36:AK$39)),2)=0)*(AK36:AK$39&gt;0)*AK36:AK$39)</f>
        <v>874.32349999999997</v>
      </c>
      <c r="AL6" s="141" cm="1">
        <f t="array" ref="AL6">SUMPRODUCT((MOD(ROW(AL8:AL$31)-MIN(ROW(AL8:AL$31)),2)=0)*(AL8:AL$31&gt;0)*AL8:AL$31)+SUMPRODUCT((MOD(ROW(AL36:AL$39)-MIN(ROW(AL36:AL$39)),2)=0)*(AL36:AL$39&gt;0)*AL36:AL$39)</f>
        <v>24</v>
      </c>
      <c r="AM6" s="141" cm="1">
        <f t="array" ref="AM6">SUMPRODUCT((MOD(ROW(AM8:AM$31)-MIN(ROW(AM8:AM$31)),2)=0)*(AM8:AM$31&gt;0)*AM8:AM$31)+SUMPRODUCT((MOD(ROW(AM36:AM$39)-MIN(ROW(AM36:AM$39)),2)=0)*(AM36:AM$39&gt;0)*AM36:AM$39)</f>
        <v>889.76710000000003</v>
      </c>
    </row>
    <row r="7" spans="1:40" ht="15" thickBot="1" x14ac:dyDescent="0.2">
      <c r="A7" s="280"/>
      <c r="B7" s="789" t="s">
        <v>221</v>
      </c>
      <c r="C7" s="790"/>
      <c r="D7" s="59"/>
      <c r="E7" s="59"/>
      <c r="F7" s="59"/>
      <c r="G7" s="59"/>
      <c r="H7" s="141" cm="1">
        <f t="array" ref="H7">SUMPRODUCT((MOD(ROW(H9:H$31)-MIN(ROW(H9:H$31)),2)=0)*(H9:H$31&gt;0)*H9:H$31)+SUMPRODUCT((MOD(ROW(H37:H$39)-MIN(ROW(H37:H$39)),2)=0)*(H37:H$39&gt;0)*H37:H$39)</f>
        <v>4</v>
      </c>
      <c r="I7" s="141" cm="1">
        <f t="array" ref="I7">SUMPRODUCT((MOD(ROW(I9:I$31)-MIN(ROW(I9:I$31)),2)=0)*(I9:I$31&gt;0)*I9:I$31)+SUMPRODUCT((MOD(ROW(I37:I$39)-MIN(ROW(I37:I$39)),2)=0)*(I37:I$39&gt;0)*I37:I$39)</f>
        <v>191.70429999999999</v>
      </c>
      <c r="J7" s="141" cm="1">
        <f t="array" ref="J7">SUMPRODUCT((MOD(ROW(J9:J$31)-MIN(ROW(J9:J$31)),2)=0)*(J9:J$31&gt;0)*J9:J$31)+SUMPRODUCT((MOD(ROW(J37:J$39)-MIN(ROW(J37:J$39)),2)=0)*(J37:J$39&gt;0)*J37:J$39)</f>
        <v>1</v>
      </c>
      <c r="K7" s="141" cm="1">
        <f t="array" ref="K7">SUMPRODUCT((MOD(ROW(K9:K$31)-MIN(ROW(K9:K$31)),2)=0)*(K9:K$31&gt;0)*K9:K$31)+SUMPRODUCT((MOD(ROW(K37:K$39)-MIN(ROW(K37:K$39)),2)=0)*(K37:K$39&gt;0)*K37:K$39)</f>
        <v>31.54</v>
      </c>
      <c r="L7" s="141" cm="1">
        <f t="array" ref="L7">SUMPRODUCT((MOD(ROW(L9:L$31)-MIN(ROW(L9:L$31)),2)=0)*(L9:L$31&gt;0)*L9:L$31)+SUMPRODUCT((MOD(ROW(L37:L$39)-MIN(ROW(L37:L$39)),2)=0)*(L37:L$39&gt;0)*L37:L$39)</f>
        <v>0</v>
      </c>
      <c r="M7" s="141" cm="1">
        <f t="array" ref="M7">SUMPRODUCT((MOD(ROW(M9:M$31)-MIN(ROW(M9:M$31)),2)=0)*(M9:M$31&gt;0)*M9:M$31)+SUMPRODUCT((MOD(ROW(M37:M$39)-MIN(ROW(M37:M$39)),2)=0)*(M37:M$39&gt;0)*M37:M$39)</f>
        <v>0</v>
      </c>
      <c r="N7" s="141" cm="1">
        <f t="array" ref="N7">SUMPRODUCT((MOD(ROW(N9:N$31)-MIN(ROW(N9:N$31)),2)=0)*(N9:N$31&gt;0)*N9:N$31)+SUMPRODUCT((MOD(ROW(N37:N$39)-MIN(ROW(N37:N$39)),2)=0)*(N37:N$39&gt;0)*N37:N$39)</f>
        <v>0</v>
      </c>
      <c r="O7" s="141" cm="1">
        <f t="array" ref="O7">SUMPRODUCT((MOD(ROW(O9:O$31)-MIN(ROW(O9:O$31)),2)=0)*(O9:O$31&gt;0)*O9:O$31)+SUMPRODUCT((MOD(ROW(O37:O$39)-MIN(ROW(O37:O$39)),2)=0)*(O37:O$39&gt;0)*O37:O$39)</f>
        <v>0</v>
      </c>
      <c r="P7" s="141" cm="1">
        <f t="array" ref="P7">SUMPRODUCT((MOD(ROW(P9:P$31)-MIN(ROW(P9:P$31)),2)=0)*(P9:P$31&gt;0)*P9:P$31)+SUMPRODUCT((MOD(ROW(P37:P$39)-MIN(ROW(P37:P$39)),2)=0)*(P37:P$39&gt;0)*P37:P$39)</f>
        <v>0</v>
      </c>
      <c r="Q7" s="141" cm="1">
        <f t="array" ref="Q7">SUMPRODUCT((MOD(ROW(Q9:Q$31)-MIN(ROW(Q9:Q$31)),2)=0)*(Q9:Q$31&gt;0)*Q9:Q$31)+SUMPRODUCT((MOD(ROW(Q37:Q$39)-MIN(ROW(Q37:Q$39)),2)=0)*(Q37:Q$39&gt;0)*Q37:Q$39)</f>
        <v>0</v>
      </c>
      <c r="R7" s="141" cm="1">
        <f t="array" ref="R7">SUMPRODUCT((MOD(ROW(R9:R$31)-MIN(ROW(R9:R$31)),2)=0)*(R9:R$31&gt;0)*R9:R$31)+SUMPRODUCT((MOD(ROW(R37:R$39)-MIN(ROW(R37:R$39)),2)=0)*(R37:R$39&gt;0)*R37:R$39)</f>
        <v>0</v>
      </c>
      <c r="S7" s="141" cm="1">
        <f t="array" ref="S7">SUMPRODUCT((MOD(ROW(S9:S$31)-MIN(ROW(S9:S$31)),2)=0)*(S9:S$31&gt;0)*S9:S$31)+SUMPRODUCT((MOD(ROW(S37:S$39)-MIN(ROW(S37:S$39)),2)=0)*(S37:S$39&gt;0)*S37:S$39)</f>
        <v>0</v>
      </c>
      <c r="T7" s="141" cm="1">
        <f t="array" ref="T7">SUMPRODUCT((MOD(ROW(T9:T$31)-MIN(ROW(T9:T$31)),2)=0)*(T9:T$31&gt;0)*T9:T$31)+SUMPRODUCT((MOD(ROW(T37:T$39)-MIN(ROW(T37:T$39)),2)=0)*(T37:T$39&gt;0)*T37:T$39)</f>
        <v>7</v>
      </c>
      <c r="U7" s="141" cm="1">
        <f t="array" ref="U7">SUMPRODUCT((MOD(ROW(U9:U$31)-MIN(ROW(U9:U$31)),2)=0)*(U9:U$31&gt;0)*U9:U$31)+SUMPRODUCT((MOD(ROW(U37:U$39)-MIN(ROW(U37:U$39)),2)=0)*(U37:U$39&gt;0)*U37:U$39)</f>
        <v>573.18640000000005</v>
      </c>
      <c r="V7" s="141" cm="1">
        <f t="array" ref="V7">SUMPRODUCT((MOD(ROW(V9:V$31)-MIN(ROW(V9:V$31)),2)=0)*(V9:V$31&gt;0)*V9:V$31)+SUMPRODUCT((MOD(ROW(V37:V$39)-MIN(ROW(V37:V$39)),2)=0)*(V37:V$39&gt;0)*V37:V$39)</f>
        <v>0</v>
      </c>
      <c r="W7" s="141" cm="1">
        <f t="array" ref="W7">SUMPRODUCT((MOD(ROW(W9:W$31)-MIN(ROW(W9:W$31)),2)=0)*(W9:W$31&gt;0)*W9:W$31)+SUMPRODUCT((MOD(ROW(W37:W$39)-MIN(ROW(W37:W$39)),2)=0)*(W37:W$39&gt;0)*W37:W$39)</f>
        <v>0</v>
      </c>
      <c r="X7" s="141" cm="1">
        <f t="array" ref="X7">SUMPRODUCT((MOD(ROW(X9:X$31)-MIN(ROW(X9:X$31)),2)=0)*(X9:X$31&gt;0)*X9:X$31)+SUMPRODUCT((MOD(ROW(X37:X$39)-MIN(ROW(X37:X$39)),2)=0)*(X37:X$39&gt;0)*X37:X$39)</f>
        <v>0</v>
      </c>
      <c r="Y7" s="141" cm="1">
        <f t="array" ref="Y7">SUMPRODUCT((MOD(ROW(Y9:Y$31)-MIN(ROW(Y9:Y$31)),2)=0)*(Y9:Y$31&gt;0)*Y9:Y$31)+SUMPRODUCT((MOD(ROW(Y37:Y$39)-MIN(ROW(Y37:Y$39)),2)=0)*(Y37:Y$39&gt;0)*Y37:Y$39)</f>
        <v>0</v>
      </c>
      <c r="Z7" s="141" cm="1">
        <f t="array" ref="Z7">SUMPRODUCT((MOD(ROW(Z9:Z$31)-MIN(ROW(Z9:Z$31)),2)=0)*(Z9:Z$31&gt;0)*Z9:Z$31)+SUMPRODUCT((MOD(ROW(Z37:Z$39)-MIN(ROW(Z37:Z$39)),2)=0)*(Z37:Z$39&gt;0)*Z37:Z$39)</f>
        <v>0</v>
      </c>
      <c r="AA7" s="141" cm="1">
        <f t="array" ref="AA7">SUMPRODUCT((MOD(ROW(AA9:AA$31)-MIN(ROW(AA9:AA$31)),2)=0)*(AA9:AA$31&gt;0)*AA9:AA$31)+SUMPRODUCT((MOD(ROW(AA37:AA$39)-MIN(ROW(AA37:AA$39)),2)=0)*(AA37:AA$39&gt;0)*AA37:AA$39)</f>
        <v>0</v>
      </c>
      <c r="AB7" s="141" cm="1">
        <f t="array" ref="AB7">SUMPRODUCT((MOD(ROW(AB9:AB$31)-MIN(ROW(AB9:AB$31)),2)=0)*(AB9:AB$31&gt;0)*AB9:AB$31)+SUMPRODUCT((MOD(ROW(AB37:AB$39)-MIN(ROW(AB37:AB$39)),2)=0)*(AB37:AB$39&gt;0)*AB37:AB$39)</f>
        <v>0</v>
      </c>
      <c r="AC7" s="141" cm="1">
        <f t="array" ref="AC7">SUMPRODUCT((MOD(ROW(AC9:AC$31)-MIN(ROW(AC9:AC$31)),2)=0)*(AC9:AC$31&gt;0)*AC9:AC$31)+SUMPRODUCT((MOD(ROW(AC37:AC$39)-MIN(ROW(AC37:AC$39)),2)=0)*(AC37:AC$39&gt;0)*AC37:AC$39)</f>
        <v>0</v>
      </c>
      <c r="AD7" s="141" cm="1">
        <f t="array" ref="AD7">SUMPRODUCT((MOD(ROW(AD9:AD$31)-MIN(ROW(AD9:AD$31)),2)=0)*(AD9:AD$31&gt;0)*AD9:AD$31)+SUMPRODUCT((MOD(ROW(AD37:AD$39)-MIN(ROW(AD37:AD$39)),2)=0)*(AD37:AD$39&gt;0)*AD37:AD$39)</f>
        <v>0</v>
      </c>
      <c r="AE7" s="141" cm="1">
        <f t="array" ref="AE7">SUMPRODUCT((MOD(ROW(AE9:AE$31)-MIN(ROW(AE9:AE$31)),2)=0)*(AE9:AE$31&gt;0)*AE9:AE$31)+SUMPRODUCT((MOD(ROW(AE37:AE$39)-MIN(ROW(AE37:AE$39)),2)=0)*(AE37:AE$39&gt;0)*AE37:AE$39)</f>
        <v>0</v>
      </c>
      <c r="AF7" s="141" cm="1">
        <f t="array" ref="AF7">SUMPRODUCT((MOD(ROW(AF9:AF$31)-MIN(ROW(AF9:AF$31)),2)=0)*(AF9:AF$31&gt;0)*AF9:AF$31)+SUMPRODUCT((MOD(ROW(AF37:AF$39)-MIN(ROW(AF37:AF$39)),2)=0)*(AF37:AF$39&gt;0)*AF37:AF$39)</f>
        <v>0</v>
      </c>
      <c r="AG7" s="141" cm="1">
        <f t="array" ref="AG7">SUMPRODUCT((MOD(ROW(AG9:AG$31)-MIN(ROW(AG9:AG$31)),2)=0)*(AG9:AG$31&gt;0)*AG9:AG$31)+SUMPRODUCT((MOD(ROW(AG37:AG$39)-MIN(ROW(AG37:AG$39)),2)=0)*(AG37:AG$39&gt;0)*AG37:AG$39)</f>
        <v>0</v>
      </c>
      <c r="AH7" s="141" cm="1">
        <f t="array" ref="AH7">SUMPRODUCT((MOD(ROW(AH9:AH$31)-MIN(ROW(AH9:AH$31)),2)=0)*(AH9:AH$31&gt;0)*AH9:AH$31)+SUMPRODUCT((MOD(ROW(AH37:AH$39)-MIN(ROW(AH37:AH$39)),2)=0)*(AH37:AH$39&gt;0)*AH37:AH$39)</f>
        <v>0</v>
      </c>
      <c r="AI7" s="141" cm="1">
        <f t="array" ref="AI7">SUMPRODUCT((MOD(ROW(AI9:AI$31)-MIN(ROW(AI9:AI$31)),2)=0)*(AI9:AI$31&gt;0)*AI9:AI$31)+SUMPRODUCT((MOD(ROW(AI37:AI$39)-MIN(ROW(AI37:AI$39)),2)=0)*(AI37:AI$39&gt;0)*AI37:AI$39)</f>
        <v>0</v>
      </c>
      <c r="AJ7" s="141" cm="1">
        <f t="array" ref="AJ7">SUMPRODUCT((MOD(ROW(AJ9:AJ$31)-MIN(ROW(AJ9:AJ$31)),2)=0)*(AJ9:AJ$31&gt;0)*AJ9:AJ$31)+SUMPRODUCT((MOD(ROW(AJ37:AJ$39)-MIN(ROW(AJ37:AJ$39)),2)=0)*(AJ37:AJ$39&gt;0)*AJ37:AJ$39)</f>
        <v>96</v>
      </c>
      <c r="AK7" s="141" cm="1">
        <f t="array" ref="AK7">SUMPRODUCT((MOD(ROW(AK9:AK$31)-MIN(ROW(AK9:AK$31)),2)=0)*(AK9:AK$31&gt;0)*AK9:AK$31)+SUMPRODUCT((MOD(ROW(AK37:AK$39)-MIN(ROW(AK37:AK$39)),2)=0)*(AK37:AK$39&gt;0)*AK37:AK$39)</f>
        <v>20554.902100000003</v>
      </c>
      <c r="AL7" s="141" cm="1">
        <f t="array" ref="AL7">SUMPRODUCT((MOD(ROW(AL9:AL$31)-MIN(ROW(AL9:AL$31)),2)=0)*(AL9:AL$31&gt;0)*AL9:AL$31)+SUMPRODUCT((MOD(ROW(AL37:AL$39)-MIN(ROW(AL37:AL$39)),2)=0)*(AL37:AL$39&gt;0)*AL37:AL$39)</f>
        <v>29</v>
      </c>
      <c r="AM7" s="141" cm="1">
        <f t="array" ref="AM7">SUMPRODUCT((MOD(ROW(AM9:AM$31)-MIN(ROW(AM9:AM$31)),2)=0)*(AM9:AM$31&gt;0)*AM9:AM$31)+SUMPRODUCT((MOD(ROW(AM37:AM$39)-MIN(ROW(AM37:AM$39)),2)=0)*(AM37:AM$39&gt;0)*AM37:AM$39)</f>
        <v>2870.8580999999999</v>
      </c>
    </row>
    <row r="8" spans="1:40" ht="12.95" customHeight="1" thickTop="1" x14ac:dyDescent="0.15">
      <c r="A8" s="791" t="s">
        <v>130</v>
      </c>
      <c r="B8" s="792"/>
      <c r="C8" s="33" t="s">
        <v>130</v>
      </c>
      <c r="D8" s="34">
        <f>SUMIF(F8,"&gt;0")+SUMIF(H8,"&gt;0")+SUMIF(J8,"&gt;0")+SUMIF(L8,"&gt;0")+SUMIF(N8,"&gt;0")+SUMIF(P8,"&gt;0")+SUMIF(R8,"&gt;0")+SUMIF(T8,"&gt;0")+SUMIF(V8,"&gt;0")+SUMIF(X8,"&gt;0")+SUMIF(Z8,"&gt;0")+SUMIF(AB8,"&gt;0")+SUMIF(AD8,"&gt;0")+SUMIF(AF8,"&gt;0")+SUMIF(AH8,"&gt;0")+SUMIF(AJ8,"&gt;0")+SUMIF(AL8,"&gt;0")</f>
        <v>33</v>
      </c>
      <c r="E8" s="34">
        <f>SUMIF(G8,"&gt;0")+SUMIF(I8,"&gt;0")+SUMIF(K8,"&gt;0")+SUMIF(M8,"&gt;0")+SUMIF(O8,"&gt;0")+SUMIF(Q8,"&gt;0")+SUMIF(S8,"&gt;0")+SUMIF(U8,"&gt;0")+SUMIF(W8,"&gt;0")+SUMIF(Y8,"&gt;0")+SUMIF(AA8,"&gt;0")+SUMIF(AC8,"&gt;0")+SUMIF(AE8,"&gt;0")+SUMIF(AG8,"&gt;0")+SUMIF(AI8,"&gt;0")+SUMIF(AK8,"&gt;0")+SUMIF(AM8,"&gt;0")</f>
        <v>33813.084000000003</v>
      </c>
      <c r="F8" s="273">
        <v>20</v>
      </c>
      <c r="G8" s="273">
        <v>32566.907800000001</v>
      </c>
      <c r="H8" s="273">
        <v>6</v>
      </c>
      <c r="I8" s="273">
        <v>742.00419999999997</v>
      </c>
      <c r="J8" s="273"/>
      <c r="K8" s="273"/>
      <c r="L8" s="273">
        <v>1</v>
      </c>
      <c r="M8" s="273">
        <v>2.1526999999999998</v>
      </c>
      <c r="N8" s="273">
        <v>5</v>
      </c>
      <c r="O8" s="273">
        <v>495.92149999999998</v>
      </c>
      <c r="P8" s="273"/>
      <c r="Q8" s="273"/>
      <c r="R8" s="273"/>
      <c r="S8" s="273"/>
      <c r="T8" s="273"/>
      <c r="U8" s="273"/>
      <c r="V8" s="273"/>
      <c r="W8" s="273"/>
      <c r="X8" s="273"/>
      <c r="Y8" s="273"/>
      <c r="Z8" s="273">
        <v>1</v>
      </c>
      <c r="AA8" s="273">
        <v>6.0978000000000003</v>
      </c>
      <c r="AB8" s="273"/>
      <c r="AC8" s="273"/>
      <c r="AD8" s="273"/>
      <c r="AE8" s="273"/>
      <c r="AF8" s="273"/>
      <c r="AG8" s="273"/>
      <c r="AH8" s="273"/>
      <c r="AI8" s="273"/>
      <c r="AJ8" s="273"/>
      <c r="AK8" s="273"/>
      <c r="AL8" s="273"/>
      <c r="AM8" s="273"/>
    </row>
    <row r="9" spans="1:40" s="10" customFormat="1" x14ac:dyDescent="0.15">
      <c r="A9" s="26"/>
      <c r="B9" s="784" t="s">
        <v>222</v>
      </c>
      <c r="C9" s="785"/>
      <c r="D9" s="35"/>
      <c r="E9" s="35"/>
      <c r="F9" s="35"/>
      <c r="G9" s="35"/>
      <c r="H9" s="201">
        <v>1</v>
      </c>
      <c r="I9" s="201">
        <v>11.816000000000001</v>
      </c>
      <c r="J9" s="201"/>
      <c r="K9" s="201"/>
      <c r="L9" s="201"/>
      <c r="M9" s="201"/>
      <c r="N9" s="201"/>
      <c r="O9" s="201"/>
      <c r="P9" s="201"/>
      <c r="Q9" s="201"/>
      <c r="R9" s="201"/>
      <c r="S9" s="201"/>
      <c r="T9" s="201"/>
      <c r="U9" s="201"/>
      <c r="V9" s="201"/>
      <c r="W9" s="201"/>
      <c r="X9" s="201"/>
      <c r="Y9" s="201"/>
      <c r="Z9" s="201"/>
      <c r="AA9" s="201"/>
      <c r="AB9" s="201"/>
      <c r="AC9" s="201"/>
      <c r="AD9" s="201"/>
      <c r="AE9" s="201"/>
      <c r="AF9" s="201"/>
      <c r="AG9" s="201"/>
      <c r="AH9" s="201"/>
      <c r="AI9" s="201"/>
      <c r="AJ9" s="201">
        <v>4</v>
      </c>
      <c r="AK9" s="201">
        <v>3740.7548000000002</v>
      </c>
      <c r="AL9" s="201"/>
      <c r="AM9" s="201"/>
      <c r="AN9" s="5"/>
    </row>
    <row r="10" spans="1:40" x14ac:dyDescent="0.15">
      <c r="A10" s="743" t="s">
        <v>131</v>
      </c>
      <c r="B10" s="744"/>
      <c r="C10" s="25" t="s">
        <v>131</v>
      </c>
      <c r="D10" s="36">
        <f>SUMIF(F10,"&gt;0")+SUMIF(H10,"&gt;0")+SUMIF(J10,"&gt;0")+SUMIF(L10,"&gt;0")+SUMIF(N10,"&gt;0")+SUMIF(P10,"&gt;0")+SUMIF(R10,"&gt;0")+SUMIF(T10,"&gt;0")+SUMIF(V10,"&gt;0")+SUMIF(X10,"&gt;0")+SUMIF(Z10,"&gt;0")+SUMIF(AB10,"&gt;0")+SUMIF(AD10,"&gt;0")+SUMIF(AF10,"&gt;0")+SUMIF(AH10,"&gt;0")+SUMIF(AJ10,"&gt;0")+SUMIF(AL10,"&gt;0")</f>
        <v>67</v>
      </c>
      <c r="E10" s="36">
        <f>SUMIF(G10,"&gt;0")+SUMIF(I10,"&gt;0")+SUMIF(K10,"&gt;0")+SUMIF(M10,"&gt;0")+SUMIF(O10,"&gt;0")+SUMIF(Q10,"&gt;0")+SUMIF(S10,"&gt;0")+SUMIF(U10,"&gt;0")+SUMIF(W10,"&gt;0")+SUMIF(Y10,"&gt;0")+SUMIF(AA10,"&gt;0")+SUMIF(AC10,"&gt;0")+SUMIF(AE10,"&gt;0")+SUMIF(AG10,"&gt;0")+SUMIF(AI10,"&gt;0")+SUMIF(AK10,"&gt;0")+SUMIF(AM10,"&gt;0")</f>
        <v>36375.837600000006</v>
      </c>
      <c r="F10" s="274">
        <v>56</v>
      </c>
      <c r="G10" s="274">
        <v>35724.784200000002</v>
      </c>
      <c r="H10" s="274">
        <v>5</v>
      </c>
      <c r="I10" s="274">
        <v>442.55009999999999</v>
      </c>
      <c r="J10" s="274"/>
      <c r="K10" s="274"/>
      <c r="L10" s="274"/>
      <c r="M10" s="274"/>
      <c r="N10" s="274"/>
      <c r="O10" s="274"/>
      <c r="P10" s="274"/>
      <c r="Q10" s="274"/>
      <c r="R10" s="274">
        <v>3</v>
      </c>
      <c r="S10" s="274">
        <v>67.761399999999995</v>
      </c>
      <c r="T10" s="274"/>
      <c r="U10" s="274"/>
      <c r="V10" s="274"/>
      <c r="W10" s="274"/>
      <c r="X10" s="274"/>
      <c r="Y10" s="274"/>
      <c r="Z10" s="274">
        <v>3</v>
      </c>
      <c r="AA10" s="274">
        <v>140.74190000000002</v>
      </c>
      <c r="AB10" s="274"/>
      <c r="AC10" s="274"/>
      <c r="AD10" s="274"/>
      <c r="AE10" s="274"/>
      <c r="AF10" s="274"/>
      <c r="AG10" s="274"/>
      <c r="AH10" s="274"/>
      <c r="AI10" s="274"/>
      <c r="AJ10" s="274"/>
      <c r="AK10" s="274"/>
      <c r="AL10" s="274"/>
      <c r="AM10" s="274"/>
    </row>
    <row r="11" spans="1:40" s="10" customFormat="1" x14ac:dyDescent="0.15">
      <c r="A11" s="37"/>
      <c r="B11" s="784" t="s">
        <v>222</v>
      </c>
      <c r="C11" s="785"/>
      <c r="D11" s="35"/>
      <c r="E11" s="35"/>
      <c r="F11" s="35"/>
      <c r="G11" s="35"/>
      <c r="H11" s="201"/>
      <c r="I11" s="201"/>
      <c r="J11" s="201"/>
      <c r="K11" s="201"/>
      <c r="L11" s="201"/>
      <c r="M11" s="201"/>
      <c r="N11" s="201"/>
      <c r="O11" s="201"/>
      <c r="P11" s="201"/>
      <c r="Q11" s="201"/>
      <c r="R11" s="201"/>
      <c r="S11" s="201"/>
      <c r="T11" s="201">
        <v>1</v>
      </c>
      <c r="U11" s="201">
        <v>147.66999999999999</v>
      </c>
      <c r="V11" s="201"/>
      <c r="W11" s="201"/>
      <c r="X11" s="201"/>
      <c r="Y11" s="201"/>
      <c r="Z11" s="201"/>
      <c r="AA11" s="201"/>
      <c r="AB11" s="201"/>
      <c r="AC11" s="201"/>
      <c r="AD11" s="201"/>
      <c r="AE11" s="201"/>
      <c r="AF11" s="201"/>
      <c r="AG11" s="201"/>
      <c r="AH11" s="201"/>
      <c r="AI11" s="201"/>
      <c r="AJ11" s="201">
        <v>3</v>
      </c>
      <c r="AK11" s="201">
        <v>415.67699999999996</v>
      </c>
      <c r="AL11" s="201"/>
      <c r="AM11" s="201"/>
      <c r="AN11" s="5"/>
    </row>
    <row r="12" spans="1:40" ht="12.95" customHeight="1" x14ac:dyDescent="0.15">
      <c r="A12" s="743" t="s">
        <v>223</v>
      </c>
      <c r="B12" s="744"/>
      <c r="C12" s="25" t="s">
        <v>132</v>
      </c>
      <c r="D12" s="36">
        <f>SUMIF(F12,"&gt;0")+SUMIF(H12,"&gt;0")+SUMIF(J12,"&gt;0")+SUMIF(L12,"&gt;0")+SUMIF(N12,"&gt;0")+SUMIF(P12,"&gt;0")+SUMIF(R12,"&gt;0")+SUMIF(T12,"&gt;0")+SUMIF(V12,"&gt;0")+SUMIF(X12,"&gt;0")+SUMIF(Z12,"&gt;0")+SUMIF(AB12,"&gt;0")+SUMIF(AD12,"&gt;0")+SUMIF(AF12,"&gt;0")+SUMIF(AH12,"&gt;0")+SUMIF(AJ12,"&gt;0")+SUMIF(AL12,"&gt;0")</f>
        <v>50</v>
      </c>
      <c r="E12" s="36">
        <f>SUMIF(G12,"&gt;0")+SUMIF(I12,"&gt;0")+SUMIF(K12,"&gt;0")+SUMIF(M12,"&gt;0")+SUMIF(O12,"&gt;0")+SUMIF(Q12,"&gt;0")+SUMIF(S12,"&gt;0")+SUMIF(U12,"&gt;0")+SUMIF(W12,"&gt;0")+SUMIF(Y12,"&gt;0")+SUMIF(AA12,"&gt;0")+SUMIF(AC12,"&gt;0")+SUMIF(AE12,"&gt;0")+SUMIF(AG12,"&gt;0")+SUMIF(AI12,"&gt;0")+SUMIF(AK12,"&gt;0")+SUMIF(AM12,"&gt;0")</f>
        <v>20774.305200000003</v>
      </c>
      <c r="F12" s="274">
        <v>31</v>
      </c>
      <c r="G12" s="274">
        <v>18539.227699999999</v>
      </c>
      <c r="H12" s="274">
        <v>12</v>
      </c>
      <c r="I12" s="274">
        <v>2139.9101000000001</v>
      </c>
      <c r="J12" s="274">
        <v>1</v>
      </c>
      <c r="K12" s="274">
        <v>1.881</v>
      </c>
      <c r="L12" s="274"/>
      <c r="M12" s="274"/>
      <c r="N12" s="274">
        <v>4</v>
      </c>
      <c r="O12" s="274">
        <v>82.220100000000002</v>
      </c>
      <c r="P12" s="274"/>
      <c r="Q12" s="274"/>
      <c r="R12" s="274"/>
      <c r="S12" s="274"/>
      <c r="T12" s="274"/>
      <c r="U12" s="274"/>
      <c r="V12" s="274"/>
      <c r="W12" s="274"/>
      <c r="X12" s="274"/>
      <c r="Y12" s="274"/>
      <c r="Z12" s="274"/>
      <c r="AA12" s="274"/>
      <c r="AB12" s="274">
        <v>1</v>
      </c>
      <c r="AC12" s="274">
        <v>10.787100000000001</v>
      </c>
      <c r="AD12" s="274">
        <v>1</v>
      </c>
      <c r="AE12" s="274">
        <v>0.2792</v>
      </c>
      <c r="AF12" s="274"/>
      <c r="AG12" s="274"/>
      <c r="AH12" s="274"/>
      <c r="AI12" s="274"/>
      <c r="AJ12" s="274"/>
      <c r="AK12" s="274"/>
      <c r="AL12" s="274"/>
      <c r="AM12" s="274"/>
    </row>
    <row r="13" spans="1:40" s="10" customFormat="1" ht="12.95" customHeight="1" x14ac:dyDescent="0.15">
      <c r="A13" s="37"/>
      <c r="B13" s="784" t="s">
        <v>222</v>
      </c>
      <c r="C13" s="785"/>
      <c r="D13" s="35"/>
      <c r="E13" s="35"/>
      <c r="F13" s="35"/>
      <c r="G13" s="35"/>
      <c r="H13" s="201"/>
      <c r="I13" s="201"/>
      <c r="J13" s="201"/>
      <c r="K13" s="201"/>
      <c r="L13" s="201"/>
      <c r="M13" s="201"/>
      <c r="N13" s="201"/>
      <c r="O13" s="201"/>
      <c r="P13" s="201"/>
      <c r="Q13" s="201"/>
      <c r="R13" s="201"/>
      <c r="S13" s="201"/>
      <c r="T13" s="201"/>
      <c r="U13" s="201"/>
      <c r="V13" s="201"/>
      <c r="W13" s="201"/>
      <c r="X13" s="201"/>
      <c r="Y13" s="201"/>
      <c r="Z13" s="201"/>
      <c r="AA13" s="201"/>
      <c r="AB13" s="201"/>
      <c r="AC13" s="201"/>
      <c r="AD13" s="201"/>
      <c r="AE13" s="201"/>
      <c r="AF13" s="201"/>
      <c r="AG13" s="201"/>
      <c r="AH13" s="201"/>
      <c r="AI13" s="201"/>
      <c r="AJ13" s="201">
        <v>6</v>
      </c>
      <c r="AK13" s="201">
        <v>1511.2055999999998</v>
      </c>
      <c r="AL13" s="201"/>
      <c r="AM13" s="201"/>
      <c r="AN13" s="5"/>
    </row>
    <row r="14" spans="1:40" ht="12.95" customHeight="1" x14ac:dyDescent="0.15">
      <c r="A14" s="743" t="s">
        <v>224</v>
      </c>
      <c r="B14" s="744"/>
      <c r="C14" s="25" t="s">
        <v>133</v>
      </c>
      <c r="D14" s="36">
        <f>SUMIF(F14,"&gt;0")+SUMIF(H14,"&gt;0")+SUMIF(J14,"&gt;0")+SUMIF(L14,"&gt;0")+SUMIF(N14,"&gt;0")+SUMIF(P14,"&gt;0")+SUMIF(R14,"&gt;0")+SUMIF(T14,"&gt;0")+SUMIF(V14,"&gt;0")+SUMIF(X14,"&gt;0")+SUMIF(Z14,"&gt;0")+SUMIF(AB14,"&gt;0")+SUMIF(AD14,"&gt;0")+SUMIF(AF14,"&gt;0")+SUMIF(AH14,"&gt;0")+SUMIF(AJ14,"&gt;0")+SUMIF(AL14,"&gt;0")</f>
        <v>47</v>
      </c>
      <c r="E14" s="36">
        <f>SUMIF(G14,"&gt;0")+SUMIF(I14,"&gt;0")+SUMIF(K14,"&gt;0")+SUMIF(M14,"&gt;0")+SUMIF(O14,"&gt;0")+SUMIF(Q14,"&gt;0")+SUMIF(S14,"&gt;0")+SUMIF(U14,"&gt;0")+SUMIF(W14,"&gt;0")+SUMIF(Y14,"&gt;0")+SUMIF(AA14,"&gt;0")+SUMIF(AC14,"&gt;0")+SUMIF(AE14,"&gt;0")+SUMIF(AG14,"&gt;0")+SUMIF(AI14,"&gt;0")+SUMIF(AK14,"&gt;0")+SUMIF(AM14,"&gt;0")</f>
        <v>16075.211900000002</v>
      </c>
      <c r="F14" s="274">
        <v>13</v>
      </c>
      <c r="G14" s="274">
        <v>9590.0542000000005</v>
      </c>
      <c r="H14" s="274">
        <v>32</v>
      </c>
      <c r="I14" s="274">
        <v>6405.7358000000004</v>
      </c>
      <c r="J14" s="274"/>
      <c r="K14" s="274"/>
      <c r="L14" s="274"/>
      <c r="M14" s="274"/>
      <c r="N14" s="274"/>
      <c r="O14" s="274"/>
      <c r="P14" s="274"/>
      <c r="Q14" s="274"/>
      <c r="R14" s="274"/>
      <c r="S14" s="274"/>
      <c r="T14" s="274">
        <v>1</v>
      </c>
      <c r="U14" s="274">
        <v>75.232900000000001</v>
      </c>
      <c r="V14" s="274"/>
      <c r="W14" s="274"/>
      <c r="X14" s="274"/>
      <c r="Y14" s="274"/>
      <c r="Z14" s="274"/>
      <c r="AA14" s="274"/>
      <c r="AB14" s="274"/>
      <c r="AC14" s="274"/>
      <c r="AD14" s="274"/>
      <c r="AE14" s="274"/>
      <c r="AF14" s="274"/>
      <c r="AG14" s="274"/>
      <c r="AH14" s="274"/>
      <c r="AI14" s="274"/>
      <c r="AJ14" s="274"/>
      <c r="AK14" s="274"/>
      <c r="AL14" s="274">
        <v>1</v>
      </c>
      <c r="AM14" s="274">
        <v>4.1890000000000001</v>
      </c>
    </row>
    <row r="15" spans="1:40" s="10" customFormat="1" ht="12.95" customHeight="1" x14ac:dyDescent="0.15">
      <c r="A15" s="37"/>
      <c r="B15" s="784" t="s">
        <v>222</v>
      </c>
      <c r="C15" s="785"/>
      <c r="D15" s="35"/>
      <c r="E15" s="35"/>
      <c r="F15" s="35"/>
      <c r="G15" s="35"/>
      <c r="H15" s="201"/>
      <c r="I15" s="201"/>
      <c r="J15" s="201"/>
      <c r="K15" s="201"/>
      <c r="L15" s="201"/>
      <c r="M15" s="201"/>
      <c r="N15" s="201"/>
      <c r="O15" s="201"/>
      <c r="P15" s="201"/>
      <c r="Q15" s="201"/>
      <c r="R15" s="201"/>
      <c r="S15" s="201"/>
      <c r="T15" s="201">
        <v>1</v>
      </c>
      <c r="U15" s="201">
        <v>0.01</v>
      </c>
      <c r="V15" s="201"/>
      <c r="W15" s="201"/>
      <c r="X15" s="201"/>
      <c r="Y15" s="201"/>
      <c r="Z15" s="201"/>
      <c r="AA15" s="201"/>
      <c r="AB15" s="201"/>
      <c r="AC15" s="201"/>
      <c r="AD15" s="201"/>
      <c r="AE15" s="201"/>
      <c r="AF15" s="201"/>
      <c r="AG15" s="201"/>
      <c r="AH15" s="201"/>
      <c r="AI15" s="201"/>
      <c r="AJ15" s="201">
        <v>5</v>
      </c>
      <c r="AK15" s="201">
        <v>699.51819999999998</v>
      </c>
      <c r="AL15" s="201">
        <v>7</v>
      </c>
      <c r="AM15" s="201">
        <v>140.6422</v>
      </c>
      <c r="AN15" s="5"/>
    </row>
    <row r="16" spans="1:40" ht="12.95" customHeight="1" x14ac:dyDescent="0.15">
      <c r="A16" s="743" t="s">
        <v>225</v>
      </c>
      <c r="B16" s="744"/>
      <c r="C16" s="25" t="s">
        <v>134</v>
      </c>
      <c r="D16" s="36">
        <f>SUMIF(F16,"&gt;0")+SUMIF(H16,"&gt;0")+SUMIF(J16,"&gt;0")+SUMIF(L16,"&gt;0")+SUMIF(N16,"&gt;0")+SUMIF(P16,"&gt;0")+SUMIF(R16,"&gt;0")+SUMIF(T16,"&gt;0")+SUMIF(V16,"&gt;0")+SUMIF(X16,"&gt;0")+SUMIF(Z16,"&gt;0")+SUMIF(AB16,"&gt;0")+SUMIF(AD16,"&gt;0")+SUMIF(AF16,"&gt;0")+SUMIF(AH16,"&gt;0")+SUMIF(AJ16,"&gt;0")+SUMIF(AL16,"&gt;0")</f>
        <v>118</v>
      </c>
      <c r="E16" s="36">
        <f>SUMIF(G16,"&gt;0")+SUMIF(I16,"&gt;0")+SUMIF(K16,"&gt;0")+SUMIF(M16,"&gt;0")+SUMIF(O16,"&gt;0")+SUMIF(Q16,"&gt;0")+SUMIF(S16,"&gt;0")+SUMIF(U16,"&gt;0")+SUMIF(W16,"&gt;0")+SUMIF(Y16,"&gt;0")+SUMIF(AA16,"&gt;0")+SUMIF(AC16,"&gt;0")+SUMIF(AE16,"&gt;0")+SUMIF(AG16,"&gt;0")+SUMIF(AI16,"&gt;0")+SUMIF(AK16,"&gt;0")+SUMIF(AM16,"&gt;0")</f>
        <v>20437.327099999999</v>
      </c>
      <c r="F16" s="274">
        <v>57</v>
      </c>
      <c r="G16" s="274">
        <v>17020.166999999998</v>
      </c>
      <c r="H16" s="274">
        <v>50</v>
      </c>
      <c r="I16" s="274">
        <v>3277.1590999999999</v>
      </c>
      <c r="J16" s="274">
        <v>1</v>
      </c>
      <c r="K16" s="274">
        <v>9.2825000000000006</v>
      </c>
      <c r="L16" s="274"/>
      <c r="M16" s="274"/>
      <c r="N16" s="274"/>
      <c r="O16" s="274"/>
      <c r="P16" s="274"/>
      <c r="Q16" s="274"/>
      <c r="R16" s="274"/>
      <c r="S16" s="274"/>
      <c r="T16" s="274"/>
      <c r="U16" s="274"/>
      <c r="V16" s="274"/>
      <c r="W16" s="274"/>
      <c r="X16" s="274"/>
      <c r="Y16" s="274"/>
      <c r="Z16" s="274">
        <v>1</v>
      </c>
      <c r="AA16" s="274">
        <v>5.5938999999999997</v>
      </c>
      <c r="AB16" s="274"/>
      <c r="AC16" s="274"/>
      <c r="AD16" s="274"/>
      <c r="AE16" s="274"/>
      <c r="AF16" s="274">
        <v>1</v>
      </c>
      <c r="AG16" s="274">
        <v>2.4899</v>
      </c>
      <c r="AH16" s="274">
        <v>1</v>
      </c>
      <c r="AI16" s="274">
        <v>9.1732999999999993</v>
      </c>
      <c r="AJ16" s="274">
        <v>2</v>
      </c>
      <c r="AK16" s="274">
        <v>59.098399999999998</v>
      </c>
      <c r="AL16" s="274">
        <v>5</v>
      </c>
      <c r="AM16" s="274">
        <v>54.363</v>
      </c>
    </row>
    <row r="17" spans="1:40" s="10" customFormat="1" ht="12.95" customHeight="1" x14ac:dyDescent="0.15">
      <c r="A17" s="37"/>
      <c r="B17" s="784" t="s">
        <v>222</v>
      </c>
      <c r="C17" s="785"/>
      <c r="D17" s="35"/>
      <c r="E17" s="35"/>
      <c r="F17" s="35"/>
      <c r="G17" s="35"/>
      <c r="H17" s="201"/>
      <c r="I17" s="201"/>
      <c r="J17" s="201"/>
      <c r="K17" s="201"/>
      <c r="L17" s="201"/>
      <c r="M17" s="201"/>
      <c r="N17" s="201"/>
      <c r="O17" s="201"/>
      <c r="P17" s="201"/>
      <c r="Q17" s="201"/>
      <c r="R17" s="201"/>
      <c r="S17" s="201"/>
      <c r="T17" s="201">
        <v>1</v>
      </c>
      <c r="U17" s="201">
        <v>147.94999999999999</v>
      </c>
      <c r="V17" s="201"/>
      <c r="W17" s="201"/>
      <c r="X17" s="201"/>
      <c r="Y17" s="201"/>
      <c r="Z17" s="201"/>
      <c r="AA17" s="201"/>
      <c r="AB17" s="201"/>
      <c r="AC17" s="201"/>
      <c r="AD17" s="201"/>
      <c r="AE17" s="201"/>
      <c r="AF17" s="201"/>
      <c r="AG17" s="201"/>
      <c r="AH17" s="201"/>
      <c r="AI17" s="201"/>
      <c r="AJ17" s="201">
        <v>12</v>
      </c>
      <c r="AK17" s="201">
        <v>1444.4505999999999</v>
      </c>
      <c r="AL17" s="201"/>
      <c r="AM17" s="201"/>
      <c r="AN17" s="5"/>
    </row>
    <row r="18" spans="1:40" ht="12.95" customHeight="1" x14ac:dyDescent="0.15">
      <c r="A18" s="743" t="s">
        <v>226</v>
      </c>
      <c r="B18" s="744"/>
      <c r="C18" s="25" t="s">
        <v>135</v>
      </c>
      <c r="D18" s="36">
        <f>SUMIF(F18,"&gt;0")+SUMIF(H18,"&gt;0")+SUMIF(J18,"&gt;0")+SUMIF(L18,"&gt;0")+SUMIF(N18,"&gt;0")+SUMIF(P18,"&gt;0")+SUMIF(R18,"&gt;0")+SUMIF(T18,"&gt;0")+SUMIF(V18,"&gt;0")+SUMIF(X18,"&gt;0")+SUMIF(Z18,"&gt;0")+SUMIF(AB18,"&gt;0")+SUMIF(AD18,"&gt;0")+SUMIF(AF18,"&gt;0")+SUMIF(AH18,"&gt;0")+SUMIF(AJ18,"&gt;0")+SUMIF(AL18,"&gt;0")</f>
        <v>48</v>
      </c>
      <c r="E18" s="36">
        <f>SUMIF(G18,"&gt;0")+SUMIF(I18,"&gt;0")+SUMIF(K18,"&gt;0")+SUMIF(M18,"&gt;0")+SUMIF(O18,"&gt;0")+SUMIF(Q18,"&gt;0")+SUMIF(S18,"&gt;0")+SUMIF(U18,"&gt;0")+SUMIF(W18,"&gt;0")+SUMIF(Y18,"&gt;0")+SUMIF(AA18,"&gt;0")+SUMIF(AC18,"&gt;0")+SUMIF(AE18,"&gt;0")+SUMIF(AG18,"&gt;0")+SUMIF(AI18,"&gt;0")+SUMIF(AK18,"&gt;0")+SUMIF(AM18,"&gt;0")</f>
        <v>14796.2052</v>
      </c>
      <c r="F18" s="274">
        <v>37</v>
      </c>
      <c r="G18" s="274">
        <v>14191.0959</v>
      </c>
      <c r="H18" s="274">
        <v>6</v>
      </c>
      <c r="I18" s="274">
        <v>432.92940000000004</v>
      </c>
      <c r="J18" s="274"/>
      <c r="K18" s="274"/>
      <c r="L18" s="274"/>
      <c r="M18" s="274"/>
      <c r="N18" s="274">
        <v>1</v>
      </c>
      <c r="O18" s="274">
        <v>12.166</v>
      </c>
      <c r="P18" s="274"/>
      <c r="Q18" s="274"/>
      <c r="R18" s="274"/>
      <c r="S18" s="274"/>
      <c r="T18" s="274"/>
      <c r="U18" s="274"/>
      <c r="V18" s="274"/>
      <c r="W18" s="274"/>
      <c r="X18" s="274"/>
      <c r="Y18" s="274"/>
      <c r="Z18" s="274"/>
      <c r="AA18" s="274"/>
      <c r="AB18" s="274"/>
      <c r="AC18" s="274"/>
      <c r="AD18" s="274"/>
      <c r="AE18" s="274"/>
      <c r="AF18" s="274">
        <v>1</v>
      </c>
      <c r="AG18" s="274">
        <v>4.6661999999999999</v>
      </c>
      <c r="AH18" s="274"/>
      <c r="AI18" s="274"/>
      <c r="AJ18" s="274">
        <v>2</v>
      </c>
      <c r="AK18" s="274">
        <v>128.16669999999999</v>
      </c>
      <c r="AL18" s="274">
        <v>1</v>
      </c>
      <c r="AM18" s="274">
        <v>27.181000000000001</v>
      </c>
    </row>
    <row r="19" spans="1:40" s="10" customFormat="1" ht="12.95" customHeight="1" x14ac:dyDescent="0.15">
      <c r="A19" s="37"/>
      <c r="B19" s="784" t="s">
        <v>222</v>
      </c>
      <c r="C19" s="785"/>
      <c r="D19" s="35"/>
      <c r="E19" s="35"/>
      <c r="F19" s="35"/>
      <c r="G19" s="35"/>
      <c r="H19" s="201"/>
      <c r="I19" s="201"/>
      <c r="J19" s="201"/>
      <c r="K19" s="201"/>
      <c r="L19" s="201"/>
      <c r="M19" s="201"/>
      <c r="N19" s="201"/>
      <c r="O19" s="201"/>
      <c r="P19" s="201"/>
      <c r="Q19" s="201"/>
      <c r="R19" s="201"/>
      <c r="S19" s="201"/>
      <c r="T19" s="201"/>
      <c r="U19" s="201"/>
      <c r="V19" s="201"/>
      <c r="W19" s="201"/>
      <c r="X19" s="201"/>
      <c r="Y19" s="201"/>
      <c r="Z19" s="201"/>
      <c r="AA19" s="201"/>
      <c r="AB19" s="201"/>
      <c r="AC19" s="201"/>
      <c r="AD19" s="201"/>
      <c r="AE19" s="201"/>
      <c r="AF19" s="201"/>
      <c r="AG19" s="201"/>
      <c r="AH19" s="201"/>
      <c r="AI19" s="201"/>
      <c r="AJ19" s="201">
        <v>2</v>
      </c>
      <c r="AK19" s="201">
        <v>201.36330000000001</v>
      </c>
      <c r="AL19" s="201"/>
      <c r="AM19" s="201"/>
      <c r="AN19" s="5"/>
    </row>
    <row r="20" spans="1:40" ht="12.95" customHeight="1" x14ac:dyDescent="0.15">
      <c r="A20" s="743" t="s">
        <v>227</v>
      </c>
      <c r="B20" s="744"/>
      <c r="C20" s="25" t="s">
        <v>136</v>
      </c>
      <c r="D20" s="36">
        <f>SUMIF(F20,"&gt;0")+SUMIF(H20,"&gt;0")+SUMIF(J20,"&gt;0")+SUMIF(L20,"&gt;0")+SUMIF(N20,"&gt;0")+SUMIF(P20,"&gt;0")+SUMIF(R20,"&gt;0")+SUMIF(T20,"&gt;0")+SUMIF(V20,"&gt;0")+SUMIF(X20,"&gt;0")+SUMIF(Z20,"&gt;0")+SUMIF(AB20,"&gt;0")+SUMIF(AD20,"&gt;0")+SUMIF(AF20,"&gt;0")+SUMIF(AH20,"&gt;0")+SUMIF(AJ20,"&gt;0")+SUMIF(AL20,"&gt;0")</f>
        <v>117</v>
      </c>
      <c r="E20" s="36">
        <f>SUMIF(G20,"&gt;0")+SUMIF(I20,"&gt;0")+SUMIF(K20,"&gt;0")+SUMIF(M20,"&gt;0")+SUMIF(O20,"&gt;0")+SUMIF(Q20,"&gt;0")+SUMIF(S20,"&gt;0")+SUMIF(U20,"&gt;0")+SUMIF(W20,"&gt;0")+SUMIF(Y20,"&gt;0")+SUMIF(AA20,"&gt;0")+SUMIF(AC20,"&gt;0")+SUMIF(AE20,"&gt;0")+SUMIF(AG20,"&gt;0")+SUMIF(AI20,"&gt;0")+SUMIF(AK20,"&gt;0")+SUMIF(AM20,"&gt;0")</f>
        <v>29015.233519999998</v>
      </c>
      <c r="F20" s="274">
        <v>96</v>
      </c>
      <c r="G20" s="274">
        <v>26504.844819999998</v>
      </c>
      <c r="H20" s="274">
        <v>10</v>
      </c>
      <c r="I20" s="274">
        <v>2102.4033999999997</v>
      </c>
      <c r="J20" s="274">
        <v>1</v>
      </c>
      <c r="K20" s="274">
        <v>1.7072000000000001</v>
      </c>
      <c r="L20" s="274">
        <v>3</v>
      </c>
      <c r="M20" s="274">
        <v>26.252899999999997</v>
      </c>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v>5</v>
      </c>
      <c r="AK20" s="274">
        <v>197.19439999999997</v>
      </c>
      <c r="AL20" s="274">
        <v>2</v>
      </c>
      <c r="AM20" s="274">
        <v>182.83079999999998</v>
      </c>
    </row>
    <row r="21" spans="1:40" s="10" customFormat="1" ht="12.95" customHeight="1" x14ac:dyDescent="0.15">
      <c r="A21" s="37"/>
      <c r="B21" s="784" t="s">
        <v>222</v>
      </c>
      <c r="C21" s="785"/>
      <c r="D21" s="35"/>
      <c r="E21" s="35"/>
      <c r="F21" s="35"/>
      <c r="G21" s="35"/>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v>15</v>
      </c>
      <c r="AK21" s="201">
        <v>3733.3851</v>
      </c>
      <c r="AL21" s="201"/>
      <c r="AM21" s="201"/>
      <c r="AN21" s="5"/>
    </row>
    <row r="22" spans="1:40" ht="12.95" customHeight="1" x14ac:dyDescent="0.15">
      <c r="A22" s="743" t="s">
        <v>228</v>
      </c>
      <c r="B22" s="744"/>
      <c r="C22" s="25" t="s">
        <v>137</v>
      </c>
      <c r="D22" s="36">
        <f>SUMIF(F22,"&gt;0")+SUMIF(H22,"&gt;0")+SUMIF(J22,"&gt;0")+SUMIF(L22,"&gt;0")+SUMIF(N22,"&gt;0")+SUMIF(P22,"&gt;0")+SUMIF(R22,"&gt;0")+SUMIF(T22,"&gt;0")+SUMIF(V22,"&gt;0")+SUMIF(X22,"&gt;0")+SUMIF(Z22,"&gt;0")+SUMIF(AB22,"&gt;0")+SUMIF(AD22,"&gt;0")+SUMIF(AF22,"&gt;0")+SUMIF(AH22,"&gt;0")+SUMIF(AJ22,"&gt;0")+SUMIF(AL22,"&gt;0")</f>
        <v>106</v>
      </c>
      <c r="E22" s="36">
        <f>SUMIF(G22,"&gt;0")+SUMIF(I22,"&gt;0")+SUMIF(K22,"&gt;0")+SUMIF(M22,"&gt;0")+SUMIF(O22,"&gt;0")+SUMIF(Q22,"&gt;0")+SUMIF(S22,"&gt;0")+SUMIF(U22,"&gt;0")+SUMIF(W22,"&gt;0")+SUMIF(Y22,"&gt;0")+SUMIF(AA22,"&gt;0")+SUMIF(AC22,"&gt;0")+SUMIF(AE22,"&gt;0")+SUMIF(AG22,"&gt;0")+SUMIF(AI22,"&gt;0")+SUMIF(AK22,"&gt;0")+SUMIF(AM22,"&gt;0")</f>
        <v>27753.684000000001</v>
      </c>
      <c r="F22" s="274">
        <v>94</v>
      </c>
      <c r="G22" s="274">
        <v>27476.045099999999</v>
      </c>
      <c r="H22" s="274">
        <v>3</v>
      </c>
      <c r="I22" s="274">
        <v>71.490000000000009</v>
      </c>
      <c r="J22" s="274">
        <v>4</v>
      </c>
      <c r="K22" s="274">
        <v>98.904000000000011</v>
      </c>
      <c r="L22" s="274"/>
      <c r="M22" s="274"/>
      <c r="N22" s="274">
        <v>2</v>
      </c>
      <c r="O22" s="274">
        <v>18.930900000000001</v>
      </c>
      <c r="P22" s="274"/>
      <c r="Q22" s="274"/>
      <c r="R22" s="274"/>
      <c r="S22" s="274"/>
      <c r="T22" s="274"/>
      <c r="U22" s="274"/>
      <c r="V22" s="274"/>
      <c r="W22" s="274"/>
      <c r="X22" s="274"/>
      <c r="Y22" s="274"/>
      <c r="Z22" s="274"/>
      <c r="AA22" s="274"/>
      <c r="AB22" s="274">
        <v>1</v>
      </c>
      <c r="AC22" s="274">
        <v>4.0439999999999996</v>
      </c>
      <c r="AD22" s="274"/>
      <c r="AE22" s="274"/>
      <c r="AF22" s="274"/>
      <c r="AG22" s="274"/>
      <c r="AH22" s="274"/>
      <c r="AI22" s="274"/>
      <c r="AJ22" s="274">
        <v>2</v>
      </c>
      <c r="AK22" s="274">
        <v>84.27</v>
      </c>
      <c r="AL22" s="274"/>
      <c r="AM22" s="274"/>
    </row>
    <row r="23" spans="1:40" s="10" customFormat="1" ht="12.95" customHeight="1" x14ac:dyDescent="0.15">
      <c r="A23" s="37"/>
      <c r="B23" s="784" t="s">
        <v>222</v>
      </c>
      <c r="C23" s="785"/>
      <c r="D23" s="35"/>
      <c r="E23" s="35"/>
      <c r="F23" s="35"/>
      <c r="G23" s="35"/>
      <c r="H23" s="201">
        <v>1</v>
      </c>
      <c r="I23" s="201">
        <v>43.2</v>
      </c>
      <c r="J23" s="201"/>
      <c r="K23" s="201"/>
      <c r="L23" s="201"/>
      <c r="M23" s="201"/>
      <c r="N23" s="201"/>
      <c r="O23" s="201"/>
      <c r="P23" s="201"/>
      <c r="Q23" s="201"/>
      <c r="R23" s="201"/>
      <c r="S23" s="201"/>
      <c r="T23" s="201">
        <v>1</v>
      </c>
      <c r="U23" s="201">
        <v>229.59119999999999</v>
      </c>
      <c r="V23" s="201"/>
      <c r="W23" s="201"/>
      <c r="X23" s="201"/>
      <c r="Y23" s="201"/>
      <c r="Z23" s="201"/>
      <c r="AA23" s="201"/>
      <c r="AB23" s="201"/>
      <c r="AC23" s="201"/>
      <c r="AD23" s="201"/>
      <c r="AE23" s="201"/>
      <c r="AF23" s="201"/>
      <c r="AG23" s="201"/>
      <c r="AH23" s="201"/>
      <c r="AI23" s="201"/>
      <c r="AJ23" s="201">
        <v>12</v>
      </c>
      <c r="AK23" s="201">
        <v>1682.5797000000002</v>
      </c>
      <c r="AL23" s="201"/>
      <c r="AM23" s="201"/>
      <c r="AN23" s="5"/>
    </row>
    <row r="24" spans="1:40" ht="12.95" customHeight="1" x14ac:dyDescent="0.15">
      <c r="A24" s="743" t="s">
        <v>229</v>
      </c>
      <c r="B24" s="744"/>
      <c r="C24" s="25" t="s">
        <v>138</v>
      </c>
      <c r="D24" s="36">
        <f>SUMIF(F24,"&gt;0")+SUMIF(H24,"&gt;0")+SUMIF(J24,"&gt;0")+SUMIF(L24,"&gt;0")+SUMIF(N24,"&gt;0")+SUMIF(P24,"&gt;0")+SUMIF(R24,"&gt;0")+SUMIF(T24,"&gt;0")+SUMIF(V24,"&gt;0")+SUMIF(X24,"&gt;0")+SUMIF(Z24,"&gt;0")+SUMIF(AB24,"&gt;0")+SUMIF(AD24,"&gt;0")+SUMIF(AF24,"&gt;0")+SUMIF(AH24,"&gt;0")+SUMIF(AJ24,"&gt;0")+SUMIF(AL24,"&gt;0")</f>
        <v>225</v>
      </c>
      <c r="E24" s="36">
        <f>SUMIF(G24,"&gt;0")+SUMIF(I24,"&gt;0")+SUMIF(K24,"&gt;0")+SUMIF(M24,"&gt;0")+SUMIF(O24,"&gt;0")+SUMIF(Q24,"&gt;0")+SUMIF(S24,"&gt;0")+SUMIF(U24,"&gt;0")+SUMIF(W24,"&gt;0")+SUMIF(Y24,"&gt;0")+SUMIF(AA24,"&gt;0")+SUMIF(AC24,"&gt;0")+SUMIF(AE24,"&gt;0")+SUMIF(AG24,"&gt;0")+SUMIF(AI24,"&gt;0")+SUMIF(AK24,"&gt;0")+SUMIF(AM24,"&gt;0")</f>
        <v>30935.575600000004</v>
      </c>
      <c r="F24" s="274">
        <v>189</v>
      </c>
      <c r="G24" s="274">
        <v>27907.469200000007</v>
      </c>
      <c r="H24" s="274">
        <v>15</v>
      </c>
      <c r="I24" s="274">
        <v>1522.731</v>
      </c>
      <c r="J24" s="274">
        <v>7</v>
      </c>
      <c r="K24" s="274">
        <v>255.2962</v>
      </c>
      <c r="L24" s="274"/>
      <c r="M24" s="274"/>
      <c r="N24" s="274"/>
      <c r="O24" s="274"/>
      <c r="P24" s="274"/>
      <c r="Q24" s="274"/>
      <c r="R24" s="274"/>
      <c r="S24" s="274"/>
      <c r="T24" s="274">
        <v>1</v>
      </c>
      <c r="U24" s="274">
        <v>17.587199999999999</v>
      </c>
      <c r="V24" s="274"/>
      <c r="W24" s="274"/>
      <c r="X24" s="274"/>
      <c r="Y24" s="274"/>
      <c r="Z24" s="274"/>
      <c r="AA24" s="274"/>
      <c r="AB24" s="274">
        <v>4</v>
      </c>
      <c r="AC24" s="274">
        <v>74.282600000000002</v>
      </c>
      <c r="AD24" s="274"/>
      <c r="AE24" s="274"/>
      <c r="AF24" s="274">
        <v>2</v>
      </c>
      <c r="AG24" s="274">
        <v>911.02210000000002</v>
      </c>
      <c r="AH24" s="274"/>
      <c r="AI24" s="274"/>
      <c r="AJ24" s="274">
        <v>3</v>
      </c>
      <c r="AK24" s="274">
        <v>47.849699999999999</v>
      </c>
      <c r="AL24" s="274">
        <v>4</v>
      </c>
      <c r="AM24" s="274">
        <v>199.33760000000001</v>
      </c>
    </row>
    <row r="25" spans="1:40" s="10" customFormat="1" ht="12.95" customHeight="1" x14ac:dyDescent="0.15">
      <c r="A25" s="37"/>
      <c r="B25" s="784" t="s">
        <v>222</v>
      </c>
      <c r="C25" s="785"/>
      <c r="D25" s="35"/>
      <c r="E25" s="35"/>
      <c r="F25" s="35"/>
      <c r="G25" s="35"/>
      <c r="H25" s="201"/>
      <c r="I25" s="201"/>
      <c r="J25" s="201"/>
      <c r="K25" s="201"/>
      <c r="L25" s="201"/>
      <c r="M25" s="201"/>
      <c r="N25" s="201"/>
      <c r="O25" s="201"/>
      <c r="P25" s="201"/>
      <c r="Q25" s="201"/>
      <c r="R25" s="201"/>
      <c r="S25" s="201"/>
      <c r="T25" s="201"/>
      <c r="U25" s="201"/>
      <c r="V25" s="201"/>
      <c r="W25" s="201"/>
      <c r="X25" s="201"/>
      <c r="Y25" s="201"/>
      <c r="Z25" s="201"/>
      <c r="AA25" s="201"/>
      <c r="AB25" s="201"/>
      <c r="AC25" s="201"/>
      <c r="AD25" s="201"/>
      <c r="AE25" s="201"/>
      <c r="AF25" s="201"/>
      <c r="AG25" s="201"/>
      <c r="AH25" s="201"/>
      <c r="AI25" s="201"/>
      <c r="AJ25" s="201">
        <v>11</v>
      </c>
      <c r="AK25" s="201">
        <v>2139.2664999999997</v>
      </c>
      <c r="AL25" s="201"/>
      <c r="AM25" s="201"/>
      <c r="AN25" s="5"/>
    </row>
    <row r="26" spans="1:40" ht="12.95" customHeight="1" x14ac:dyDescent="0.15">
      <c r="A26" s="743" t="s">
        <v>230</v>
      </c>
      <c r="B26" s="744"/>
      <c r="C26" s="25" t="s">
        <v>140</v>
      </c>
      <c r="D26" s="36">
        <f>SUMIF(F26,"&gt;0")+SUMIF(H26,"&gt;0")+SUMIF(J26,"&gt;0")+SUMIF(L26,"&gt;0")+SUMIF(N26,"&gt;0")+SUMIF(P26,"&gt;0")+SUMIF(R26,"&gt;0")+SUMIF(T26,"&gt;0")+SUMIF(V26,"&gt;0")+SUMIF(X26,"&gt;0")+SUMIF(Z26,"&gt;0")+SUMIF(AB26,"&gt;0")+SUMIF(AD26,"&gt;0")+SUMIF(AF26,"&gt;0")+SUMIF(AH26,"&gt;0")+SUMIF(AJ26,"&gt;0")+SUMIF(AL26,"&gt;0")</f>
        <v>114</v>
      </c>
      <c r="E26" s="36">
        <f>SUMIF(G26,"&gt;0")+SUMIF(I26,"&gt;0")+SUMIF(K26,"&gt;0")+SUMIF(M26,"&gt;0")+SUMIF(O26,"&gt;0")+SUMIF(Q26,"&gt;0")+SUMIF(S26,"&gt;0")+SUMIF(U26,"&gt;0")+SUMIF(W26,"&gt;0")+SUMIF(Y26,"&gt;0")+SUMIF(AA26,"&gt;0")+SUMIF(AC26,"&gt;0")+SUMIF(AE26,"&gt;0")+SUMIF(AG26,"&gt;0")+SUMIF(AI26,"&gt;0")+SUMIF(AK26,"&gt;0")+SUMIF(AM26,"&gt;0")</f>
        <v>15739.7832</v>
      </c>
      <c r="F26" s="274">
        <v>114</v>
      </c>
      <c r="G26" s="274">
        <v>15739.7832</v>
      </c>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c r="AK26" s="274"/>
      <c r="AL26" s="274"/>
      <c r="AM26" s="274"/>
    </row>
    <row r="27" spans="1:40" s="10" customFormat="1" ht="12.95" customHeight="1" x14ac:dyDescent="0.15">
      <c r="A27" s="37"/>
      <c r="B27" s="784" t="s">
        <v>222</v>
      </c>
      <c r="C27" s="785"/>
      <c r="D27" s="35"/>
      <c r="E27" s="35"/>
      <c r="F27" s="35"/>
      <c r="G27" s="35"/>
      <c r="H27" s="201"/>
      <c r="I27" s="201"/>
      <c r="J27" s="201">
        <v>1</v>
      </c>
      <c r="K27" s="201">
        <v>31.54</v>
      </c>
      <c r="L27" s="201"/>
      <c r="M27" s="201"/>
      <c r="N27" s="201"/>
      <c r="O27" s="201"/>
      <c r="P27" s="201"/>
      <c r="Q27" s="201"/>
      <c r="R27" s="201"/>
      <c r="S27" s="201"/>
      <c r="T27" s="201"/>
      <c r="U27" s="201"/>
      <c r="V27" s="201"/>
      <c r="W27" s="201"/>
      <c r="X27" s="201"/>
      <c r="Y27" s="201"/>
      <c r="Z27" s="201"/>
      <c r="AA27" s="201"/>
      <c r="AB27" s="201"/>
      <c r="AC27" s="201"/>
      <c r="AD27" s="201"/>
      <c r="AE27" s="201"/>
      <c r="AF27" s="201"/>
      <c r="AG27" s="201"/>
      <c r="AH27" s="201"/>
      <c r="AI27" s="201"/>
      <c r="AJ27" s="201">
        <v>3</v>
      </c>
      <c r="AK27" s="201">
        <v>115.6245</v>
      </c>
      <c r="AL27" s="201"/>
      <c r="AM27" s="201"/>
      <c r="AN27" s="5"/>
    </row>
    <row r="28" spans="1:40" ht="12.95" customHeight="1" x14ac:dyDescent="0.15">
      <c r="A28" s="743" t="s">
        <v>231</v>
      </c>
      <c r="B28" s="744"/>
      <c r="C28" s="25" t="s">
        <v>98</v>
      </c>
      <c r="D28" s="36">
        <f>SUMIF(F28,"&gt;0")+SUMIF(H28,"&gt;0")+SUMIF(J28,"&gt;0")+SUMIF(L28,"&gt;0")+SUMIF(N28,"&gt;0")+SUMIF(P28,"&gt;0")+SUMIF(R28,"&gt;0")+SUMIF(T28,"&gt;0")+SUMIF(V28,"&gt;0")+SUMIF(X28,"&gt;0")+SUMIF(Z28,"&gt;0")+SUMIF(AB28,"&gt;0")+SUMIF(AD28,"&gt;0")+SUMIF(AF28,"&gt;0")+SUMIF(AH28,"&gt;0")+SUMIF(AJ28,"&gt;0")+SUMIF(AL28,"&gt;0")</f>
        <v>223</v>
      </c>
      <c r="E28" s="36">
        <f>SUMIF(G28,"&gt;0")+SUMIF(I28,"&gt;0")+SUMIF(K28,"&gt;0")+SUMIF(M28,"&gt;0")+SUMIF(O28,"&gt;0")+SUMIF(Q28,"&gt;0")+SUMIF(S28,"&gt;0")+SUMIF(U28,"&gt;0")+SUMIF(W28,"&gt;0")+SUMIF(Y28,"&gt;0")+SUMIF(AA28,"&gt;0")+SUMIF(AC28,"&gt;0")+SUMIF(AE28,"&gt;0")+SUMIF(AG28,"&gt;0")+SUMIF(AI28,"&gt;0")+SUMIF(AK28,"&gt;0")+SUMIF(AM28,"&gt;0")</f>
        <v>27520.416800000003</v>
      </c>
      <c r="F28" s="274">
        <v>98</v>
      </c>
      <c r="G28" s="274">
        <v>17422.969400000002</v>
      </c>
      <c r="H28" s="274">
        <v>116</v>
      </c>
      <c r="I28" s="274">
        <v>9776.6198999999997</v>
      </c>
      <c r="J28" s="274"/>
      <c r="K28" s="274"/>
      <c r="L28" s="274"/>
      <c r="M28" s="274"/>
      <c r="N28" s="274"/>
      <c r="O28" s="274"/>
      <c r="P28" s="274"/>
      <c r="Q28" s="274"/>
      <c r="R28" s="274"/>
      <c r="S28" s="274"/>
      <c r="T28" s="274">
        <v>2</v>
      </c>
      <c r="U28" s="274">
        <v>130.06780000000001</v>
      </c>
      <c r="V28" s="274"/>
      <c r="W28" s="274"/>
      <c r="X28" s="274"/>
      <c r="Y28" s="274"/>
      <c r="Z28" s="274"/>
      <c r="AA28" s="274"/>
      <c r="AB28" s="274">
        <v>1</v>
      </c>
      <c r="AC28" s="274">
        <v>58.231499999999997</v>
      </c>
      <c r="AD28" s="274"/>
      <c r="AE28" s="274"/>
      <c r="AF28" s="274">
        <v>1</v>
      </c>
      <c r="AG28" s="274">
        <v>9.8835999999999995</v>
      </c>
      <c r="AH28" s="274"/>
      <c r="AI28" s="274"/>
      <c r="AJ28" s="274">
        <v>4</v>
      </c>
      <c r="AK28" s="274">
        <v>119.3395</v>
      </c>
      <c r="AL28" s="274">
        <v>1</v>
      </c>
      <c r="AM28" s="274">
        <v>3.3050999999999999</v>
      </c>
    </row>
    <row r="29" spans="1:40" s="10" customFormat="1" ht="12.95" customHeight="1" x14ac:dyDescent="0.15">
      <c r="A29" s="37"/>
      <c r="B29" s="784" t="s">
        <v>222</v>
      </c>
      <c r="C29" s="785"/>
      <c r="D29" s="35"/>
      <c r="E29" s="35"/>
      <c r="F29" s="35"/>
      <c r="G29" s="35"/>
      <c r="H29" s="201"/>
      <c r="I29" s="201"/>
      <c r="J29" s="201"/>
      <c r="K29" s="201"/>
      <c r="L29" s="201"/>
      <c r="M29" s="201"/>
      <c r="N29" s="201"/>
      <c r="O29" s="201"/>
      <c r="P29" s="201"/>
      <c r="Q29" s="201"/>
      <c r="R29" s="201"/>
      <c r="S29" s="201"/>
      <c r="T29" s="201">
        <v>1</v>
      </c>
      <c r="U29" s="201">
        <v>12.3726</v>
      </c>
      <c r="V29" s="201"/>
      <c r="W29" s="201"/>
      <c r="X29" s="201"/>
      <c r="Y29" s="201"/>
      <c r="Z29" s="201"/>
      <c r="AA29" s="201"/>
      <c r="AB29" s="201"/>
      <c r="AC29" s="201"/>
      <c r="AD29" s="201"/>
      <c r="AE29" s="201"/>
      <c r="AF29" s="201"/>
      <c r="AG29" s="201"/>
      <c r="AH29" s="201"/>
      <c r="AI29" s="201"/>
      <c r="AJ29" s="201">
        <v>12</v>
      </c>
      <c r="AK29" s="201">
        <v>2488.6196</v>
      </c>
      <c r="AL29" s="201">
        <v>2</v>
      </c>
      <c r="AM29" s="201">
        <v>2379.1205</v>
      </c>
      <c r="AN29" s="5"/>
    </row>
    <row r="30" spans="1:40" ht="12.95" customHeight="1" x14ac:dyDescent="0.15">
      <c r="A30" s="796" t="s">
        <v>39</v>
      </c>
      <c r="B30" s="797"/>
      <c r="C30" s="144" t="s">
        <v>141</v>
      </c>
      <c r="D30" s="39">
        <f>SUMIF(D32,"&gt;0")+SUMIF(D34,"&gt;0")</f>
        <v>55</v>
      </c>
      <c r="E30" s="39">
        <f>SUMIF(E32,"&gt;0")+SUMIF(E34,"&gt;0")</f>
        <v>5335.5213999999996</v>
      </c>
      <c r="F30" s="39">
        <f t="shared" ref="F30:AM30" si="0">IF(F32&gt;0,F32,0)+IF(F34&gt;0,F34,0)</f>
        <v>24</v>
      </c>
      <c r="G30" s="39">
        <f t="shared" si="0"/>
        <v>4170.4283999999998</v>
      </c>
      <c r="H30" s="39">
        <f t="shared" si="0"/>
        <v>22</v>
      </c>
      <c r="I30" s="39">
        <f t="shared" si="0"/>
        <v>970.52670000000001</v>
      </c>
      <c r="J30" s="39">
        <f t="shared" si="0"/>
        <v>2</v>
      </c>
      <c r="K30" s="39">
        <f t="shared" si="0"/>
        <v>53.234499999999997</v>
      </c>
      <c r="L30" s="39">
        <f t="shared" si="0"/>
        <v>0</v>
      </c>
      <c r="M30" s="39">
        <f t="shared" si="0"/>
        <v>0</v>
      </c>
      <c r="N30" s="39">
        <f t="shared" si="0"/>
        <v>0</v>
      </c>
      <c r="O30" s="39">
        <f t="shared" si="0"/>
        <v>0</v>
      </c>
      <c r="P30" s="39">
        <f t="shared" si="0"/>
        <v>0</v>
      </c>
      <c r="Q30" s="39">
        <f t="shared" si="0"/>
        <v>0</v>
      </c>
      <c r="R30" s="39">
        <f t="shared" si="0"/>
        <v>0</v>
      </c>
      <c r="S30" s="39">
        <f t="shared" si="0"/>
        <v>0</v>
      </c>
      <c r="T30" s="39">
        <f t="shared" si="0"/>
        <v>1</v>
      </c>
      <c r="U30" s="39">
        <f t="shared" si="0"/>
        <v>28.450199999999999</v>
      </c>
      <c r="V30" s="39">
        <f t="shared" si="0"/>
        <v>0</v>
      </c>
      <c r="W30" s="39">
        <f t="shared" si="0"/>
        <v>0</v>
      </c>
      <c r="X30" s="39">
        <f t="shared" si="0"/>
        <v>0</v>
      </c>
      <c r="Y30" s="39">
        <f t="shared" si="0"/>
        <v>0</v>
      </c>
      <c r="Z30" s="39">
        <f t="shared" si="0"/>
        <v>0</v>
      </c>
      <c r="AA30" s="39">
        <f t="shared" si="0"/>
        <v>0</v>
      </c>
      <c r="AB30" s="39">
        <f t="shared" si="0"/>
        <v>0</v>
      </c>
      <c r="AC30" s="39">
        <f t="shared" si="0"/>
        <v>0</v>
      </c>
      <c r="AD30" s="39">
        <f t="shared" si="0"/>
        <v>0</v>
      </c>
      <c r="AE30" s="39">
        <f t="shared" si="0"/>
        <v>0</v>
      </c>
      <c r="AF30" s="39">
        <f t="shared" si="0"/>
        <v>3</v>
      </c>
      <c r="AG30" s="39">
        <f t="shared" si="0"/>
        <v>97.366700000000009</v>
      </c>
      <c r="AH30" s="39">
        <f t="shared" si="0"/>
        <v>0</v>
      </c>
      <c r="AI30" s="39">
        <f t="shared" si="0"/>
        <v>0</v>
      </c>
      <c r="AJ30" s="39">
        <f t="shared" si="0"/>
        <v>0</v>
      </c>
      <c r="AK30" s="39">
        <f t="shared" si="0"/>
        <v>0</v>
      </c>
      <c r="AL30" s="39">
        <f t="shared" si="0"/>
        <v>3</v>
      </c>
      <c r="AM30" s="39">
        <f t="shared" si="0"/>
        <v>15.514899999999999</v>
      </c>
    </row>
    <row r="31" spans="1:40" s="10" customFormat="1" ht="12.95" customHeight="1" x14ac:dyDescent="0.15">
      <c r="A31" s="275"/>
      <c r="B31" s="798" t="s">
        <v>222</v>
      </c>
      <c r="C31" s="799"/>
      <c r="D31" s="276"/>
      <c r="E31" s="276"/>
      <c r="F31" s="276"/>
      <c r="G31" s="276"/>
      <c r="H31" s="277">
        <f t="shared" ref="H31:AM31" si="1">IF(H33&gt;0,H33,0)+IF(H35&gt;0,H35,0)</f>
        <v>0</v>
      </c>
      <c r="I31" s="277">
        <f t="shared" si="1"/>
        <v>0</v>
      </c>
      <c r="J31" s="277">
        <f t="shared" si="1"/>
        <v>0</v>
      </c>
      <c r="K31" s="277">
        <f t="shared" si="1"/>
        <v>0</v>
      </c>
      <c r="L31" s="277">
        <f t="shared" si="1"/>
        <v>0</v>
      </c>
      <c r="M31" s="277">
        <f t="shared" si="1"/>
        <v>0</v>
      </c>
      <c r="N31" s="277">
        <f t="shared" si="1"/>
        <v>0</v>
      </c>
      <c r="O31" s="277">
        <f t="shared" si="1"/>
        <v>0</v>
      </c>
      <c r="P31" s="277">
        <f t="shared" si="1"/>
        <v>0</v>
      </c>
      <c r="Q31" s="277">
        <f t="shared" si="1"/>
        <v>0</v>
      </c>
      <c r="R31" s="277">
        <f t="shared" si="1"/>
        <v>0</v>
      </c>
      <c r="S31" s="277">
        <f t="shared" si="1"/>
        <v>0</v>
      </c>
      <c r="T31" s="277">
        <f t="shared" si="1"/>
        <v>1</v>
      </c>
      <c r="U31" s="277">
        <f t="shared" si="1"/>
        <v>5.1226000000000003</v>
      </c>
      <c r="V31" s="277">
        <f t="shared" si="1"/>
        <v>0</v>
      </c>
      <c r="W31" s="277">
        <f t="shared" si="1"/>
        <v>0</v>
      </c>
      <c r="X31" s="277">
        <f t="shared" si="1"/>
        <v>0</v>
      </c>
      <c r="Y31" s="277">
        <f t="shared" si="1"/>
        <v>0</v>
      </c>
      <c r="Z31" s="277">
        <f t="shared" si="1"/>
        <v>0</v>
      </c>
      <c r="AA31" s="277">
        <f t="shared" si="1"/>
        <v>0</v>
      </c>
      <c r="AB31" s="277">
        <f t="shared" si="1"/>
        <v>0</v>
      </c>
      <c r="AC31" s="277">
        <f t="shared" si="1"/>
        <v>0</v>
      </c>
      <c r="AD31" s="277">
        <f t="shared" si="1"/>
        <v>0</v>
      </c>
      <c r="AE31" s="277">
        <f t="shared" si="1"/>
        <v>0</v>
      </c>
      <c r="AF31" s="277">
        <f t="shared" si="1"/>
        <v>0</v>
      </c>
      <c r="AG31" s="277">
        <f t="shared" si="1"/>
        <v>0</v>
      </c>
      <c r="AH31" s="277">
        <f t="shared" si="1"/>
        <v>0</v>
      </c>
      <c r="AI31" s="277">
        <f t="shared" si="1"/>
        <v>0</v>
      </c>
      <c r="AJ31" s="277">
        <f t="shared" si="1"/>
        <v>3</v>
      </c>
      <c r="AK31" s="277">
        <f t="shared" si="1"/>
        <v>646.99639999999999</v>
      </c>
      <c r="AL31" s="277">
        <f t="shared" si="1"/>
        <v>19</v>
      </c>
      <c r="AM31" s="277">
        <f t="shared" si="1"/>
        <v>341.26069999999999</v>
      </c>
      <c r="AN31" s="5"/>
    </row>
    <row r="32" spans="1:40" ht="12.95" customHeight="1" x14ac:dyDescent="0.15">
      <c r="A32" s="743"/>
      <c r="B32" s="744"/>
      <c r="C32" s="25" t="s">
        <v>41</v>
      </c>
      <c r="D32" s="36">
        <f>SUMIF(F32,"&gt;0")+SUMIF(H32,"&gt;0")+SUMIF(J32,"&gt;0")+SUMIF(L32,"&gt;0")+SUMIF(N32,"&gt;0")+SUMIF(P32,"&gt;0")+SUMIF(R32,"&gt;0")+SUMIF(T32,"&gt;0")+SUMIF(V32,"&gt;0")+SUMIF(X32,"&gt;0")+SUMIF(Z32,"&gt;0")+SUMIF(AB32,"&gt;0")+SUMIF(AD32,"&gt;0")+SUMIF(AF32,"&gt;0")+SUMIF(AH32,"&gt;0")+SUMIF(AJ32,"&gt;0")+SUMIF(AL32,"&gt;0")</f>
        <v>50</v>
      </c>
      <c r="E32" s="36">
        <f>SUMIF(G32,"&gt;0")+SUMIF(I32,"&gt;0")+SUMIF(K32,"&gt;0")+SUMIF(M32,"&gt;0")+SUMIF(O32,"&gt;0")+SUMIF(Q32,"&gt;0")+SUMIF(S32,"&gt;0")+SUMIF(U32,"&gt;0")+SUMIF(W32,"&gt;0")+SUMIF(Y32,"&gt;0")+SUMIF(AA32,"&gt;0")+SUMIF(AC32,"&gt;0")+SUMIF(AE32,"&gt;0")+SUMIF(AG32,"&gt;0")+SUMIF(AI32,"&gt;0")+SUMIF(AK32,"&gt;0")+SUMIF(AM32,"&gt;0")</f>
        <v>4427.1957999999995</v>
      </c>
      <c r="F32" s="274">
        <v>19</v>
      </c>
      <c r="G32" s="274">
        <v>3262.1027999999997</v>
      </c>
      <c r="H32" s="274">
        <v>22</v>
      </c>
      <c r="I32" s="274">
        <v>970.52670000000001</v>
      </c>
      <c r="J32" s="274">
        <v>2</v>
      </c>
      <c r="K32" s="274">
        <v>53.234499999999997</v>
      </c>
      <c r="L32" s="274"/>
      <c r="M32" s="274"/>
      <c r="N32" s="274"/>
      <c r="O32" s="274"/>
      <c r="P32" s="274"/>
      <c r="Q32" s="274"/>
      <c r="R32" s="274"/>
      <c r="S32" s="274"/>
      <c r="T32" s="274">
        <v>1</v>
      </c>
      <c r="U32" s="274">
        <v>28.450199999999999</v>
      </c>
      <c r="V32" s="274"/>
      <c r="W32" s="274"/>
      <c r="X32" s="274"/>
      <c r="Y32" s="274"/>
      <c r="Z32" s="274"/>
      <c r="AA32" s="274"/>
      <c r="AB32" s="274"/>
      <c r="AC32" s="274"/>
      <c r="AD32" s="274"/>
      <c r="AE32" s="274"/>
      <c r="AF32" s="274">
        <v>3</v>
      </c>
      <c r="AG32" s="274">
        <v>97.366700000000009</v>
      </c>
      <c r="AH32" s="274"/>
      <c r="AI32" s="274"/>
      <c r="AJ32" s="274"/>
      <c r="AK32" s="274"/>
      <c r="AL32" s="274">
        <v>3</v>
      </c>
      <c r="AM32" s="274">
        <v>15.514899999999999</v>
      </c>
    </row>
    <row r="33" spans="1:40" s="10" customFormat="1" ht="12.95" customHeight="1" x14ac:dyDescent="0.15">
      <c r="A33" s="275"/>
      <c r="B33" s="798" t="s">
        <v>222</v>
      </c>
      <c r="C33" s="799"/>
      <c r="D33" s="276"/>
      <c r="E33" s="276"/>
      <c r="F33" s="276"/>
      <c r="G33" s="276"/>
      <c r="H33" s="278"/>
      <c r="I33" s="278"/>
      <c r="J33" s="278"/>
      <c r="K33" s="278"/>
      <c r="L33" s="278"/>
      <c r="M33" s="278"/>
      <c r="N33" s="278"/>
      <c r="O33" s="278"/>
      <c r="P33" s="278"/>
      <c r="Q33" s="278"/>
      <c r="R33" s="278"/>
      <c r="S33" s="278"/>
      <c r="T33" s="278"/>
      <c r="U33" s="278"/>
      <c r="V33" s="278"/>
      <c r="W33" s="278"/>
      <c r="X33" s="278"/>
      <c r="Y33" s="278"/>
      <c r="Z33" s="278"/>
      <c r="AA33" s="278"/>
      <c r="AB33" s="278"/>
      <c r="AC33" s="278"/>
      <c r="AD33" s="278"/>
      <c r="AE33" s="278"/>
      <c r="AF33" s="278"/>
      <c r="AG33" s="278"/>
      <c r="AH33" s="278"/>
      <c r="AI33" s="278"/>
      <c r="AJ33" s="278"/>
      <c r="AK33" s="278"/>
      <c r="AL33" s="278">
        <v>19</v>
      </c>
      <c r="AM33" s="278">
        <v>341.26069999999999</v>
      </c>
      <c r="AN33" s="5"/>
    </row>
    <row r="34" spans="1:40" ht="12.95" customHeight="1" x14ac:dyDescent="0.15">
      <c r="A34" s="743"/>
      <c r="B34" s="744"/>
      <c r="C34" s="25" t="s">
        <v>37</v>
      </c>
      <c r="D34" s="36">
        <f>SUMIF(F34,"&gt;0")+SUMIF(H34,"&gt;0")+SUMIF(J34,"&gt;0")+SUMIF(L34,"&gt;0")+SUMIF(N34,"&gt;0")+SUMIF(P34,"&gt;0")+SUMIF(R34,"&gt;0")+SUMIF(T34,"&gt;0")+SUMIF(V34,"&gt;0")+SUMIF(X34,"&gt;0")+SUMIF(Z34,"&gt;0")+SUMIF(AB34,"&gt;0")+SUMIF(AD34,"&gt;0")+SUMIF(AF34,"&gt;0")+SUMIF(AH34,"&gt;0")+SUMIF(AJ34,"&gt;0")+SUMIF(AL34,"&gt;0")</f>
        <v>5</v>
      </c>
      <c r="E34" s="36">
        <f>SUMIF(G34,"&gt;0")+SUMIF(I34,"&gt;0")+SUMIF(K34,"&gt;0")+SUMIF(M34,"&gt;0")+SUMIF(O34,"&gt;0")+SUMIF(Q34,"&gt;0")+SUMIF(S34,"&gt;0")+SUMIF(U34,"&gt;0")+SUMIF(W34,"&gt;0")+SUMIF(Y34,"&gt;0")+SUMIF(AA34,"&gt;0")+SUMIF(AC34,"&gt;0")+SUMIF(AE34,"&gt;0")+SUMIF(AG34,"&gt;0")+SUMIF(AI34,"&gt;0")+SUMIF(AK34,"&gt;0")+SUMIF(AM34,"&gt;0")</f>
        <v>908.32560000000001</v>
      </c>
      <c r="F34" s="274">
        <v>5</v>
      </c>
      <c r="G34" s="274">
        <v>908.32560000000001</v>
      </c>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c r="AK34" s="274"/>
      <c r="AL34" s="274"/>
      <c r="AM34" s="274"/>
    </row>
    <row r="35" spans="1:40" s="10" customFormat="1" ht="12.95" customHeight="1" x14ac:dyDescent="0.15">
      <c r="A35" s="37"/>
      <c r="B35" s="784" t="s">
        <v>232</v>
      </c>
      <c r="C35" s="785"/>
      <c r="D35" s="35"/>
      <c r="E35" s="35"/>
      <c r="F35" s="35"/>
      <c r="G35" s="35"/>
      <c r="H35" s="201"/>
      <c r="I35" s="201"/>
      <c r="J35" s="201"/>
      <c r="K35" s="201"/>
      <c r="L35" s="201"/>
      <c r="M35" s="201"/>
      <c r="N35" s="201"/>
      <c r="O35" s="201"/>
      <c r="P35" s="201"/>
      <c r="Q35" s="201"/>
      <c r="R35" s="201"/>
      <c r="S35" s="201"/>
      <c r="T35" s="201">
        <v>1</v>
      </c>
      <c r="U35" s="201">
        <v>5.1226000000000003</v>
      </c>
      <c r="V35" s="201"/>
      <c r="W35" s="201"/>
      <c r="X35" s="201"/>
      <c r="Y35" s="201"/>
      <c r="Z35" s="201"/>
      <c r="AA35" s="201"/>
      <c r="AB35" s="201"/>
      <c r="AC35" s="201"/>
      <c r="AD35" s="201"/>
      <c r="AE35" s="201"/>
      <c r="AF35" s="201"/>
      <c r="AG35" s="201"/>
      <c r="AH35" s="201"/>
      <c r="AI35" s="201"/>
      <c r="AJ35" s="201">
        <v>3</v>
      </c>
      <c r="AK35" s="201">
        <v>646.99639999999999</v>
      </c>
      <c r="AL35" s="201"/>
      <c r="AM35" s="201"/>
      <c r="AN35" s="5"/>
    </row>
    <row r="36" spans="1:40" ht="12.95" customHeight="1" x14ac:dyDescent="0.15">
      <c r="A36" s="743" t="s">
        <v>43</v>
      </c>
      <c r="B36" s="744"/>
      <c r="C36" s="25" t="s">
        <v>144</v>
      </c>
      <c r="D36" s="36">
        <f>SUMIF(F36,"&gt;0")+SUMIF(H36,"&gt;0")+SUMIF(J36,"&gt;0")+SUMIF(L36,"&gt;0")+SUMIF(N36,"&gt;0")+SUMIF(P36,"&gt;0")+SUMIF(R36,"&gt;0")+SUMIF(T36,"&gt;0")+SUMIF(V36,"&gt;0")+SUMIF(X36,"&gt;0")+SUMIF(Z36,"&gt;0")+SUMIF(AB36,"&gt;0")+SUMIF(AD36,"&gt;0")+SUMIF(AF36,"&gt;0")+SUMIF(AH36,"&gt;0")+SUMIF(AJ36,"&gt;0")+SUMIF(AL36,"&gt;0")</f>
        <v>30</v>
      </c>
      <c r="E36" s="36">
        <f>SUMIF(G36,"&gt;0")+SUMIF(I36,"&gt;0")+SUMIF(K36,"&gt;0")+SUMIF(M36,"&gt;0")+SUMIF(O36,"&gt;0")+SUMIF(Q36,"&gt;0")+SUMIF(S36,"&gt;0")+SUMIF(U36,"&gt;0")+SUMIF(W36,"&gt;0")+SUMIF(Y36,"&gt;0")+SUMIF(AA36,"&gt;0")+SUMIF(AC36,"&gt;0")+SUMIF(AE36,"&gt;0")+SUMIF(AG36,"&gt;0")+SUMIF(AI36,"&gt;0")+SUMIF(AK36,"&gt;0")+SUMIF(AM36,"&gt;0")</f>
        <v>11129.923000000001</v>
      </c>
      <c r="F36" s="274">
        <v>22</v>
      </c>
      <c r="G36" s="274">
        <v>10856.177</v>
      </c>
      <c r="H36" s="274">
        <v>2</v>
      </c>
      <c r="I36" s="274">
        <v>163.72650000000002</v>
      </c>
      <c r="J36" s="274">
        <v>1</v>
      </c>
      <c r="K36" s="274">
        <v>0.49780000000000002</v>
      </c>
      <c r="L36" s="274"/>
      <c r="M36" s="274"/>
      <c r="N36" s="274"/>
      <c r="O36" s="274"/>
      <c r="P36" s="274"/>
      <c r="Q36" s="274"/>
      <c r="R36" s="274"/>
      <c r="S36" s="274"/>
      <c r="T36" s="274"/>
      <c r="U36" s="274"/>
      <c r="V36" s="274"/>
      <c r="W36" s="274"/>
      <c r="X36" s="274"/>
      <c r="Y36" s="274"/>
      <c r="Z36" s="274"/>
      <c r="AA36" s="274"/>
      <c r="AB36" s="274"/>
      <c r="AC36" s="274"/>
      <c r="AD36" s="274"/>
      <c r="AE36" s="274"/>
      <c r="AF36" s="274"/>
      <c r="AG36" s="274"/>
      <c r="AH36" s="274"/>
      <c r="AI36" s="274"/>
      <c r="AJ36" s="274">
        <v>1</v>
      </c>
      <c r="AK36" s="274">
        <v>17.459299999999999</v>
      </c>
      <c r="AL36" s="274">
        <v>4</v>
      </c>
      <c r="AM36" s="274">
        <v>92.062399999999997</v>
      </c>
    </row>
    <row r="37" spans="1:40" s="10" customFormat="1" ht="12.95" customHeight="1" x14ac:dyDescent="0.15">
      <c r="A37" s="37"/>
      <c r="B37" s="784" t="s">
        <v>222</v>
      </c>
      <c r="C37" s="785"/>
      <c r="D37" s="35"/>
      <c r="E37" s="35"/>
      <c r="F37" s="35"/>
      <c r="G37" s="35"/>
      <c r="H37" s="201">
        <v>2</v>
      </c>
      <c r="I37" s="201">
        <v>136.6883</v>
      </c>
      <c r="J37" s="201"/>
      <c r="K37" s="201"/>
      <c r="L37" s="201"/>
      <c r="M37" s="201"/>
      <c r="N37" s="201"/>
      <c r="O37" s="201"/>
      <c r="P37" s="201"/>
      <c r="Q37" s="201"/>
      <c r="R37" s="201"/>
      <c r="S37" s="201"/>
      <c r="T37" s="201">
        <v>1</v>
      </c>
      <c r="U37" s="201">
        <v>30.47</v>
      </c>
      <c r="V37" s="201"/>
      <c r="W37" s="201"/>
      <c r="X37" s="201"/>
      <c r="Y37" s="201"/>
      <c r="Z37" s="201"/>
      <c r="AA37" s="201"/>
      <c r="AB37" s="201"/>
      <c r="AC37" s="201"/>
      <c r="AD37" s="201"/>
      <c r="AE37" s="201"/>
      <c r="AF37" s="201"/>
      <c r="AG37" s="201"/>
      <c r="AH37" s="201"/>
      <c r="AI37" s="201"/>
      <c r="AJ37" s="201">
        <v>7</v>
      </c>
      <c r="AK37" s="201">
        <v>1603.2695000000001</v>
      </c>
      <c r="AL37" s="201">
        <v>1</v>
      </c>
      <c r="AM37" s="201">
        <v>9.8346999999999998</v>
      </c>
      <c r="AN37" s="5"/>
    </row>
    <row r="38" spans="1:40" ht="12.95" customHeight="1" x14ac:dyDescent="0.15">
      <c r="A38" s="743" t="s">
        <v>45</v>
      </c>
      <c r="B38" s="744"/>
      <c r="C38" s="25" t="s">
        <v>145</v>
      </c>
      <c r="D38" s="36">
        <f>SUMIF(F38,"&gt;0")+SUMIF(H38,"&gt;0")+SUMIF(J38,"&gt;0")+SUMIF(L38,"&gt;0")+SUMIF(N38,"&gt;0")+SUMIF(P38,"&gt;0")+SUMIF(R38,"&gt;0")+SUMIF(T38,"&gt;0")+SUMIF(V38,"&gt;0")+SUMIF(X38,"&gt;0")+SUMIF(Z38,"&gt;0")+SUMIF(AB38,"&gt;0")+SUMIF(AD38,"&gt;0")+SUMIF(AF38,"&gt;0")+SUMIF(AH38,"&gt;0")+SUMIF(AJ38,"&gt;0")+SUMIF(AL38,"&gt;0")</f>
        <v>34</v>
      </c>
      <c r="E38" s="36">
        <f>SUMIF(G38,"&gt;0")+SUMIF(I38,"&gt;0")+SUMIF(K38,"&gt;0")+SUMIF(M38,"&gt;0")+SUMIF(O38,"&gt;0")+SUMIF(Q38,"&gt;0")+SUMIF(S38,"&gt;0")+SUMIF(U38,"&gt;0")+SUMIF(W38,"&gt;0")+SUMIF(Y38,"&gt;0")+SUMIF(AA38,"&gt;0")+SUMIF(AC38,"&gt;0")+SUMIF(AE38,"&gt;0")+SUMIF(AG38,"&gt;0")+SUMIF(AI38,"&gt;0")+SUMIF(AK38,"&gt;0")+SUMIF(AM38,"&gt;0")</f>
        <v>7484.901899999998</v>
      </c>
      <c r="F38" s="274">
        <v>16</v>
      </c>
      <c r="G38" s="274">
        <v>6109.0824999999995</v>
      </c>
      <c r="H38" s="274">
        <v>5</v>
      </c>
      <c r="I38" s="274">
        <v>200.2509</v>
      </c>
      <c r="J38" s="274">
        <v>5</v>
      </c>
      <c r="K38" s="274">
        <v>269.95839999999998</v>
      </c>
      <c r="L38" s="274"/>
      <c r="M38" s="274"/>
      <c r="N38" s="274">
        <v>1</v>
      </c>
      <c r="O38" s="274">
        <v>14.1257</v>
      </c>
      <c r="P38" s="274"/>
      <c r="Q38" s="274"/>
      <c r="R38" s="274"/>
      <c r="S38" s="274"/>
      <c r="T38" s="274">
        <v>2</v>
      </c>
      <c r="U38" s="274">
        <v>294.66669999999999</v>
      </c>
      <c r="V38" s="274"/>
      <c r="W38" s="274"/>
      <c r="X38" s="274"/>
      <c r="Y38" s="274"/>
      <c r="Z38" s="274"/>
      <c r="AA38" s="274"/>
      <c r="AB38" s="274"/>
      <c r="AC38" s="274"/>
      <c r="AD38" s="274"/>
      <c r="AE38" s="274"/>
      <c r="AF38" s="274">
        <v>1</v>
      </c>
      <c r="AG38" s="274">
        <v>64.888900000000007</v>
      </c>
      <c r="AH38" s="274"/>
      <c r="AI38" s="274"/>
      <c r="AJ38" s="274">
        <v>1</v>
      </c>
      <c r="AK38" s="274">
        <v>220.94550000000001</v>
      </c>
      <c r="AL38" s="274">
        <v>3</v>
      </c>
      <c r="AM38" s="274">
        <v>310.98329999999999</v>
      </c>
    </row>
    <row r="39" spans="1:40" s="10" customFormat="1" ht="12.95" customHeight="1" x14ac:dyDescent="0.15">
      <c r="A39" s="95"/>
      <c r="B39" s="800" t="s">
        <v>222</v>
      </c>
      <c r="C39" s="801"/>
      <c r="D39" s="96"/>
      <c r="E39" s="96"/>
      <c r="F39" s="96"/>
      <c r="G39" s="96"/>
      <c r="H39" s="209"/>
      <c r="I39" s="209"/>
      <c r="J39" s="209"/>
      <c r="K39" s="209"/>
      <c r="L39" s="209"/>
      <c r="M39" s="209"/>
      <c r="N39" s="209"/>
      <c r="O39" s="209"/>
      <c r="P39" s="209"/>
      <c r="Q39" s="209"/>
      <c r="R39" s="209"/>
      <c r="S39" s="209"/>
      <c r="T39" s="209"/>
      <c r="U39" s="209"/>
      <c r="V39" s="209"/>
      <c r="W39" s="209"/>
      <c r="X39" s="209"/>
      <c r="Y39" s="209"/>
      <c r="Z39" s="209"/>
      <c r="AA39" s="209"/>
      <c r="AB39" s="209"/>
      <c r="AC39" s="209"/>
      <c r="AD39" s="209"/>
      <c r="AE39" s="209"/>
      <c r="AF39" s="209"/>
      <c r="AG39" s="209"/>
      <c r="AH39" s="209"/>
      <c r="AI39" s="209"/>
      <c r="AJ39" s="209">
        <v>1</v>
      </c>
      <c r="AK39" s="209">
        <v>132.19130000000001</v>
      </c>
      <c r="AL39" s="209"/>
      <c r="AM39" s="209"/>
      <c r="AN39" s="5"/>
    </row>
    <row r="40" spans="1:40" x14ac:dyDescent="0.15">
      <c r="A40" s="804" t="s">
        <v>48</v>
      </c>
      <c r="B40" s="805"/>
      <c r="C40" s="116" t="s">
        <v>130</v>
      </c>
      <c r="D40" s="117">
        <f t="shared" ref="D40:AM40" si="2">SUMIF(D8,"&gt;0")</f>
        <v>33</v>
      </c>
      <c r="E40" s="117">
        <f t="shared" si="2"/>
        <v>33813.084000000003</v>
      </c>
      <c r="F40" s="117">
        <f t="shared" si="2"/>
        <v>20</v>
      </c>
      <c r="G40" s="117">
        <f t="shared" si="2"/>
        <v>32566.907800000001</v>
      </c>
      <c r="H40" s="117">
        <f t="shared" si="2"/>
        <v>6</v>
      </c>
      <c r="I40" s="117">
        <f t="shared" si="2"/>
        <v>742.00419999999997</v>
      </c>
      <c r="J40" s="117">
        <f t="shared" si="2"/>
        <v>0</v>
      </c>
      <c r="K40" s="117">
        <f t="shared" si="2"/>
        <v>0</v>
      </c>
      <c r="L40" s="117">
        <f t="shared" si="2"/>
        <v>1</v>
      </c>
      <c r="M40" s="117">
        <f t="shared" si="2"/>
        <v>2.1526999999999998</v>
      </c>
      <c r="N40" s="117">
        <f t="shared" si="2"/>
        <v>5</v>
      </c>
      <c r="O40" s="117">
        <f t="shared" si="2"/>
        <v>495.92149999999998</v>
      </c>
      <c r="P40" s="117">
        <f t="shared" si="2"/>
        <v>0</v>
      </c>
      <c r="Q40" s="117">
        <f t="shared" si="2"/>
        <v>0</v>
      </c>
      <c r="R40" s="117">
        <f t="shared" si="2"/>
        <v>0</v>
      </c>
      <c r="S40" s="117">
        <f t="shared" si="2"/>
        <v>0</v>
      </c>
      <c r="T40" s="117">
        <f t="shared" si="2"/>
        <v>0</v>
      </c>
      <c r="U40" s="117">
        <f t="shared" si="2"/>
        <v>0</v>
      </c>
      <c r="V40" s="117">
        <f t="shared" si="2"/>
        <v>0</v>
      </c>
      <c r="W40" s="117">
        <f t="shared" si="2"/>
        <v>0</v>
      </c>
      <c r="X40" s="117">
        <f t="shared" si="2"/>
        <v>0</v>
      </c>
      <c r="Y40" s="117">
        <f t="shared" si="2"/>
        <v>0</v>
      </c>
      <c r="Z40" s="117">
        <f t="shared" si="2"/>
        <v>1</v>
      </c>
      <c r="AA40" s="117">
        <f t="shared" si="2"/>
        <v>6.0978000000000003</v>
      </c>
      <c r="AB40" s="117">
        <f t="shared" si="2"/>
        <v>0</v>
      </c>
      <c r="AC40" s="117">
        <f t="shared" si="2"/>
        <v>0</v>
      </c>
      <c r="AD40" s="117">
        <f t="shared" si="2"/>
        <v>0</v>
      </c>
      <c r="AE40" s="117">
        <f t="shared" si="2"/>
        <v>0</v>
      </c>
      <c r="AF40" s="117">
        <f t="shared" si="2"/>
        <v>0</v>
      </c>
      <c r="AG40" s="117">
        <f t="shared" si="2"/>
        <v>0</v>
      </c>
      <c r="AH40" s="117">
        <f t="shared" si="2"/>
        <v>0</v>
      </c>
      <c r="AI40" s="117">
        <f t="shared" si="2"/>
        <v>0</v>
      </c>
      <c r="AJ40" s="117">
        <f t="shared" si="2"/>
        <v>0</v>
      </c>
      <c r="AK40" s="117">
        <f t="shared" si="2"/>
        <v>0</v>
      </c>
      <c r="AL40" s="117">
        <f t="shared" si="2"/>
        <v>0</v>
      </c>
      <c r="AM40" s="117">
        <f t="shared" si="2"/>
        <v>0</v>
      </c>
    </row>
    <row r="41" spans="1:40" x14ac:dyDescent="0.15">
      <c r="A41" s="38"/>
      <c r="B41" s="802" t="s">
        <v>232</v>
      </c>
      <c r="C41" s="803"/>
      <c r="D41" s="27"/>
      <c r="E41" s="27"/>
      <c r="F41" s="27"/>
      <c r="G41" s="27"/>
      <c r="H41" s="27">
        <f t="shared" ref="H41:AM41" si="3">SUMIF(H9,"&gt;0")</f>
        <v>1</v>
      </c>
      <c r="I41" s="27">
        <f t="shared" si="3"/>
        <v>11.816000000000001</v>
      </c>
      <c r="J41" s="27">
        <f t="shared" si="3"/>
        <v>0</v>
      </c>
      <c r="K41" s="27">
        <f t="shared" si="3"/>
        <v>0</v>
      </c>
      <c r="L41" s="27">
        <f t="shared" si="3"/>
        <v>0</v>
      </c>
      <c r="M41" s="27">
        <f t="shared" si="3"/>
        <v>0</v>
      </c>
      <c r="N41" s="27">
        <f t="shared" si="3"/>
        <v>0</v>
      </c>
      <c r="O41" s="27">
        <f t="shared" si="3"/>
        <v>0</v>
      </c>
      <c r="P41" s="27">
        <f t="shared" si="3"/>
        <v>0</v>
      </c>
      <c r="Q41" s="27">
        <f t="shared" si="3"/>
        <v>0</v>
      </c>
      <c r="R41" s="27">
        <f t="shared" si="3"/>
        <v>0</v>
      </c>
      <c r="S41" s="27">
        <f t="shared" si="3"/>
        <v>0</v>
      </c>
      <c r="T41" s="27">
        <f t="shared" si="3"/>
        <v>0</v>
      </c>
      <c r="U41" s="27">
        <f t="shared" si="3"/>
        <v>0</v>
      </c>
      <c r="V41" s="27">
        <f t="shared" si="3"/>
        <v>0</v>
      </c>
      <c r="W41" s="27">
        <f t="shared" si="3"/>
        <v>0</v>
      </c>
      <c r="X41" s="27">
        <f t="shared" si="3"/>
        <v>0</v>
      </c>
      <c r="Y41" s="27">
        <f t="shared" si="3"/>
        <v>0</v>
      </c>
      <c r="Z41" s="27">
        <f t="shared" si="3"/>
        <v>0</v>
      </c>
      <c r="AA41" s="27">
        <f t="shared" si="3"/>
        <v>0</v>
      </c>
      <c r="AB41" s="27">
        <f t="shared" si="3"/>
        <v>0</v>
      </c>
      <c r="AC41" s="27">
        <f t="shared" si="3"/>
        <v>0</v>
      </c>
      <c r="AD41" s="27">
        <f t="shared" si="3"/>
        <v>0</v>
      </c>
      <c r="AE41" s="27">
        <f t="shared" si="3"/>
        <v>0</v>
      </c>
      <c r="AF41" s="27">
        <f t="shared" si="3"/>
        <v>0</v>
      </c>
      <c r="AG41" s="27">
        <f t="shared" si="3"/>
        <v>0</v>
      </c>
      <c r="AH41" s="27">
        <f t="shared" si="3"/>
        <v>0</v>
      </c>
      <c r="AI41" s="27">
        <f t="shared" si="3"/>
        <v>0</v>
      </c>
      <c r="AJ41" s="27">
        <f t="shared" si="3"/>
        <v>4</v>
      </c>
      <c r="AK41" s="27">
        <f t="shared" si="3"/>
        <v>3740.7548000000002</v>
      </c>
      <c r="AL41" s="27">
        <f t="shared" si="3"/>
        <v>0</v>
      </c>
      <c r="AM41" s="27">
        <f t="shared" si="3"/>
        <v>0</v>
      </c>
    </row>
    <row r="42" spans="1:40" x14ac:dyDescent="0.15">
      <c r="A42" s="743"/>
      <c r="B42" s="744"/>
      <c r="C42" s="139" t="s">
        <v>131</v>
      </c>
      <c r="D42" s="118">
        <f>SUMIF(D10,"&gt;0")</f>
        <v>67</v>
      </c>
      <c r="E42" s="118">
        <f>SUMIF(E10,"&gt;0")</f>
        <v>36375.837600000006</v>
      </c>
      <c r="F42" s="118">
        <f>SUMIF(F10,"&gt;0")</f>
        <v>56</v>
      </c>
      <c r="G42" s="118">
        <f>SUMIF(G10,"&gt;0")</f>
        <v>35724.784200000002</v>
      </c>
      <c r="H42" s="118">
        <f t="shared" ref="H42:AM42" si="4">SUMIF(H10,"&gt;0")</f>
        <v>5</v>
      </c>
      <c r="I42" s="118">
        <f t="shared" si="4"/>
        <v>442.55009999999999</v>
      </c>
      <c r="J42" s="118">
        <f t="shared" si="4"/>
        <v>0</v>
      </c>
      <c r="K42" s="118">
        <f t="shared" si="4"/>
        <v>0</v>
      </c>
      <c r="L42" s="118">
        <f t="shared" si="4"/>
        <v>0</v>
      </c>
      <c r="M42" s="118">
        <f t="shared" si="4"/>
        <v>0</v>
      </c>
      <c r="N42" s="118">
        <f t="shared" si="4"/>
        <v>0</v>
      </c>
      <c r="O42" s="118">
        <f t="shared" si="4"/>
        <v>0</v>
      </c>
      <c r="P42" s="118">
        <f t="shared" si="4"/>
        <v>0</v>
      </c>
      <c r="Q42" s="118">
        <f t="shared" si="4"/>
        <v>0</v>
      </c>
      <c r="R42" s="118">
        <f t="shared" si="4"/>
        <v>3</v>
      </c>
      <c r="S42" s="118">
        <f t="shared" si="4"/>
        <v>67.761399999999995</v>
      </c>
      <c r="T42" s="118">
        <f t="shared" si="4"/>
        <v>0</v>
      </c>
      <c r="U42" s="118">
        <f t="shared" si="4"/>
        <v>0</v>
      </c>
      <c r="V42" s="118">
        <f t="shared" si="4"/>
        <v>0</v>
      </c>
      <c r="W42" s="118">
        <f t="shared" si="4"/>
        <v>0</v>
      </c>
      <c r="X42" s="118">
        <f t="shared" si="4"/>
        <v>0</v>
      </c>
      <c r="Y42" s="118">
        <f t="shared" si="4"/>
        <v>0</v>
      </c>
      <c r="Z42" s="118">
        <f t="shared" si="4"/>
        <v>3</v>
      </c>
      <c r="AA42" s="118">
        <f t="shared" si="4"/>
        <v>140.74190000000002</v>
      </c>
      <c r="AB42" s="118">
        <f t="shared" si="4"/>
        <v>0</v>
      </c>
      <c r="AC42" s="118">
        <f t="shared" si="4"/>
        <v>0</v>
      </c>
      <c r="AD42" s="118">
        <f t="shared" si="4"/>
        <v>0</v>
      </c>
      <c r="AE42" s="118">
        <f t="shared" si="4"/>
        <v>0</v>
      </c>
      <c r="AF42" s="118">
        <f t="shared" si="4"/>
        <v>0</v>
      </c>
      <c r="AG42" s="118">
        <f t="shared" si="4"/>
        <v>0</v>
      </c>
      <c r="AH42" s="118">
        <f t="shared" si="4"/>
        <v>0</v>
      </c>
      <c r="AI42" s="118">
        <f t="shared" si="4"/>
        <v>0</v>
      </c>
      <c r="AJ42" s="118">
        <f t="shared" si="4"/>
        <v>0</v>
      </c>
      <c r="AK42" s="118">
        <f t="shared" si="4"/>
        <v>0</v>
      </c>
      <c r="AL42" s="118">
        <f t="shared" si="4"/>
        <v>0</v>
      </c>
      <c r="AM42" s="118">
        <f t="shared" si="4"/>
        <v>0</v>
      </c>
    </row>
    <row r="43" spans="1:40" x14ac:dyDescent="0.15">
      <c r="A43" s="38"/>
      <c r="B43" s="802" t="s">
        <v>232</v>
      </c>
      <c r="C43" s="803"/>
      <c r="D43" s="36"/>
      <c r="E43" s="36"/>
      <c r="F43" s="36"/>
      <c r="G43" s="36"/>
      <c r="H43" s="36">
        <f t="shared" ref="H43:AM43" si="5">SUMIF(H11,"&gt;0")</f>
        <v>0</v>
      </c>
      <c r="I43" s="36">
        <f t="shared" si="5"/>
        <v>0</v>
      </c>
      <c r="J43" s="36">
        <f t="shared" si="5"/>
        <v>0</v>
      </c>
      <c r="K43" s="36">
        <f t="shared" si="5"/>
        <v>0</v>
      </c>
      <c r="L43" s="36">
        <f t="shared" si="5"/>
        <v>0</v>
      </c>
      <c r="M43" s="36">
        <f t="shared" si="5"/>
        <v>0</v>
      </c>
      <c r="N43" s="36">
        <f t="shared" si="5"/>
        <v>0</v>
      </c>
      <c r="O43" s="36">
        <f t="shared" si="5"/>
        <v>0</v>
      </c>
      <c r="P43" s="36">
        <f t="shared" si="5"/>
        <v>0</v>
      </c>
      <c r="Q43" s="36">
        <f t="shared" si="5"/>
        <v>0</v>
      </c>
      <c r="R43" s="36">
        <f t="shared" si="5"/>
        <v>0</v>
      </c>
      <c r="S43" s="36">
        <f t="shared" si="5"/>
        <v>0</v>
      </c>
      <c r="T43" s="36">
        <f t="shared" si="5"/>
        <v>1</v>
      </c>
      <c r="U43" s="36">
        <f t="shared" si="5"/>
        <v>147.66999999999999</v>
      </c>
      <c r="V43" s="36">
        <f t="shared" si="5"/>
        <v>0</v>
      </c>
      <c r="W43" s="36">
        <f t="shared" si="5"/>
        <v>0</v>
      </c>
      <c r="X43" s="36">
        <f t="shared" si="5"/>
        <v>0</v>
      </c>
      <c r="Y43" s="36">
        <f t="shared" si="5"/>
        <v>0</v>
      </c>
      <c r="Z43" s="36">
        <f t="shared" si="5"/>
        <v>0</v>
      </c>
      <c r="AA43" s="36">
        <f t="shared" si="5"/>
        <v>0</v>
      </c>
      <c r="AB43" s="36">
        <f t="shared" si="5"/>
        <v>0</v>
      </c>
      <c r="AC43" s="36">
        <f t="shared" si="5"/>
        <v>0</v>
      </c>
      <c r="AD43" s="36">
        <f t="shared" si="5"/>
        <v>0</v>
      </c>
      <c r="AE43" s="36">
        <f t="shared" si="5"/>
        <v>0</v>
      </c>
      <c r="AF43" s="36">
        <f t="shared" si="5"/>
        <v>0</v>
      </c>
      <c r="AG43" s="36">
        <f t="shared" si="5"/>
        <v>0</v>
      </c>
      <c r="AH43" s="36">
        <f t="shared" si="5"/>
        <v>0</v>
      </c>
      <c r="AI43" s="36">
        <f t="shared" si="5"/>
        <v>0</v>
      </c>
      <c r="AJ43" s="36">
        <f t="shared" si="5"/>
        <v>3</v>
      </c>
      <c r="AK43" s="36">
        <f t="shared" si="5"/>
        <v>415.67699999999996</v>
      </c>
      <c r="AL43" s="36">
        <f t="shared" si="5"/>
        <v>0</v>
      </c>
      <c r="AM43" s="36">
        <f t="shared" si="5"/>
        <v>0</v>
      </c>
    </row>
    <row r="44" spans="1:40" x14ac:dyDescent="0.15">
      <c r="A44" s="743"/>
      <c r="B44" s="744"/>
      <c r="C44" s="139" t="s">
        <v>132</v>
      </c>
      <c r="D44" s="118">
        <f>SUMIF(D12,"&gt;0")</f>
        <v>50</v>
      </c>
      <c r="E44" s="118">
        <f>SUMIF(E12,"&gt;0")</f>
        <v>20774.305200000003</v>
      </c>
      <c r="F44" s="118">
        <f>SUMIF(F12,"&gt;0")</f>
        <v>31</v>
      </c>
      <c r="G44" s="118">
        <f>SUMIF(G12,"&gt;0")</f>
        <v>18539.227699999999</v>
      </c>
      <c r="H44" s="118">
        <f t="shared" ref="H44:AM44" si="6">SUMIF(H12,"&gt;0")</f>
        <v>12</v>
      </c>
      <c r="I44" s="118">
        <f t="shared" si="6"/>
        <v>2139.9101000000001</v>
      </c>
      <c r="J44" s="118">
        <f t="shared" si="6"/>
        <v>1</v>
      </c>
      <c r="K44" s="118">
        <f t="shared" si="6"/>
        <v>1.881</v>
      </c>
      <c r="L44" s="118">
        <f t="shared" si="6"/>
        <v>0</v>
      </c>
      <c r="M44" s="118">
        <f t="shared" si="6"/>
        <v>0</v>
      </c>
      <c r="N44" s="118">
        <f t="shared" si="6"/>
        <v>4</v>
      </c>
      <c r="O44" s="118">
        <f t="shared" si="6"/>
        <v>82.220100000000002</v>
      </c>
      <c r="P44" s="118">
        <f t="shared" si="6"/>
        <v>0</v>
      </c>
      <c r="Q44" s="118">
        <f t="shared" si="6"/>
        <v>0</v>
      </c>
      <c r="R44" s="118">
        <f t="shared" si="6"/>
        <v>0</v>
      </c>
      <c r="S44" s="118">
        <f t="shared" si="6"/>
        <v>0</v>
      </c>
      <c r="T44" s="118">
        <f t="shared" si="6"/>
        <v>0</v>
      </c>
      <c r="U44" s="118">
        <f t="shared" si="6"/>
        <v>0</v>
      </c>
      <c r="V44" s="118">
        <f t="shared" si="6"/>
        <v>0</v>
      </c>
      <c r="W44" s="118">
        <f t="shared" si="6"/>
        <v>0</v>
      </c>
      <c r="X44" s="118">
        <f t="shared" si="6"/>
        <v>0</v>
      </c>
      <c r="Y44" s="118">
        <f t="shared" si="6"/>
        <v>0</v>
      </c>
      <c r="Z44" s="118">
        <f t="shared" si="6"/>
        <v>0</v>
      </c>
      <c r="AA44" s="118">
        <f t="shared" si="6"/>
        <v>0</v>
      </c>
      <c r="AB44" s="118">
        <f t="shared" si="6"/>
        <v>1</v>
      </c>
      <c r="AC44" s="118">
        <f t="shared" si="6"/>
        <v>10.787100000000001</v>
      </c>
      <c r="AD44" s="118">
        <f t="shared" si="6"/>
        <v>1</v>
      </c>
      <c r="AE44" s="118">
        <f t="shared" si="6"/>
        <v>0.2792</v>
      </c>
      <c r="AF44" s="118">
        <f t="shared" si="6"/>
        <v>0</v>
      </c>
      <c r="AG44" s="118">
        <f t="shared" si="6"/>
        <v>0</v>
      </c>
      <c r="AH44" s="118">
        <f t="shared" si="6"/>
        <v>0</v>
      </c>
      <c r="AI44" s="118">
        <f t="shared" si="6"/>
        <v>0</v>
      </c>
      <c r="AJ44" s="118">
        <f t="shared" si="6"/>
        <v>0</v>
      </c>
      <c r="AK44" s="118">
        <f t="shared" si="6"/>
        <v>0</v>
      </c>
      <c r="AL44" s="118">
        <f t="shared" si="6"/>
        <v>0</v>
      </c>
      <c r="AM44" s="118">
        <f t="shared" si="6"/>
        <v>0</v>
      </c>
    </row>
    <row r="45" spans="1:40" x14ac:dyDescent="0.15">
      <c r="A45" s="38"/>
      <c r="B45" s="802" t="s">
        <v>232</v>
      </c>
      <c r="C45" s="803"/>
      <c r="D45" s="36"/>
      <c r="E45" s="36"/>
      <c r="F45" s="36"/>
      <c r="G45" s="36"/>
      <c r="H45" s="36">
        <f t="shared" ref="H45:AM45" si="7">SUMIF(H13,"&gt;0")</f>
        <v>0</v>
      </c>
      <c r="I45" s="36">
        <f t="shared" si="7"/>
        <v>0</v>
      </c>
      <c r="J45" s="36">
        <f t="shared" si="7"/>
        <v>0</v>
      </c>
      <c r="K45" s="36">
        <f t="shared" si="7"/>
        <v>0</v>
      </c>
      <c r="L45" s="36">
        <f t="shared" si="7"/>
        <v>0</v>
      </c>
      <c r="M45" s="36">
        <f t="shared" si="7"/>
        <v>0</v>
      </c>
      <c r="N45" s="36">
        <f t="shared" si="7"/>
        <v>0</v>
      </c>
      <c r="O45" s="36">
        <f t="shared" si="7"/>
        <v>0</v>
      </c>
      <c r="P45" s="36">
        <f t="shared" si="7"/>
        <v>0</v>
      </c>
      <c r="Q45" s="36">
        <f t="shared" si="7"/>
        <v>0</v>
      </c>
      <c r="R45" s="36">
        <f t="shared" si="7"/>
        <v>0</v>
      </c>
      <c r="S45" s="36">
        <f t="shared" si="7"/>
        <v>0</v>
      </c>
      <c r="T45" s="36">
        <f t="shared" si="7"/>
        <v>0</v>
      </c>
      <c r="U45" s="36">
        <f t="shared" si="7"/>
        <v>0</v>
      </c>
      <c r="V45" s="36">
        <f t="shared" si="7"/>
        <v>0</v>
      </c>
      <c r="W45" s="36">
        <f t="shared" si="7"/>
        <v>0</v>
      </c>
      <c r="X45" s="36">
        <f t="shared" si="7"/>
        <v>0</v>
      </c>
      <c r="Y45" s="36">
        <f t="shared" si="7"/>
        <v>0</v>
      </c>
      <c r="Z45" s="36">
        <f t="shared" si="7"/>
        <v>0</v>
      </c>
      <c r="AA45" s="36">
        <f t="shared" si="7"/>
        <v>0</v>
      </c>
      <c r="AB45" s="36">
        <f t="shared" si="7"/>
        <v>0</v>
      </c>
      <c r="AC45" s="36">
        <f t="shared" si="7"/>
        <v>0</v>
      </c>
      <c r="AD45" s="36">
        <f t="shared" si="7"/>
        <v>0</v>
      </c>
      <c r="AE45" s="36">
        <f t="shared" si="7"/>
        <v>0</v>
      </c>
      <c r="AF45" s="36">
        <f t="shared" si="7"/>
        <v>0</v>
      </c>
      <c r="AG45" s="36">
        <f t="shared" si="7"/>
        <v>0</v>
      </c>
      <c r="AH45" s="36">
        <f t="shared" si="7"/>
        <v>0</v>
      </c>
      <c r="AI45" s="36">
        <f t="shared" si="7"/>
        <v>0</v>
      </c>
      <c r="AJ45" s="36">
        <f t="shared" si="7"/>
        <v>6</v>
      </c>
      <c r="AK45" s="36">
        <f t="shared" si="7"/>
        <v>1511.2055999999998</v>
      </c>
      <c r="AL45" s="36">
        <f t="shared" si="7"/>
        <v>0</v>
      </c>
      <c r="AM45" s="36">
        <f t="shared" si="7"/>
        <v>0</v>
      </c>
    </row>
    <row r="46" spans="1:40" x14ac:dyDescent="0.15">
      <c r="A46" s="743"/>
      <c r="B46" s="744"/>
      <c r="C46" s="139" t="s">
        <v>133</v>
      </c>
      <c r="D46" s="118">
        <f>SUMIF(D14,"&gt;0")</f>
        <v>47</v>
      </c>
      <c r="E46" s="118">
        <f>SUMIF(E14,"&gt;0")</f>
        <v>16075.211900000002</v>
      </c>
      <c r="F46" s="118">
        <f>SUMIF(F14,"&gt;0")</f>
        <v>13</v>
      </c>
      <c r="G46" s="118">
        <f>SUMIF(G14,"&gt;0")</f>
        <v>9590.0542000000005</v>
      </c>
      <c r="H46" s="118">
        <f t="shared" ref="H46:AM46" si="8">SUMIF(H14,"&gt;0")</f>
        <v>32</v>
      </c>
      <c r="I46" s="118">
        <f t="shared" si="8"/>
        <v>6405.7358000000004</v>
      </c>
      <c r="J46" s="118">
        <f t="shared" si="8"/>
        <v>0</v>
      </c>
      <c r="K46" s="118">
        <f t="shared" si="8"/>
        <v>0</v>
      </c>
      <c r="L46" s="118">
        <f t="shared" si="8"/>
        <v>0</v>
      </c>
      <c r="M46" s="118">
        <f t="shared" si="8"/>
        <v>0</v>
      </c>
      <c r="N46" s="118">
        <f t="shared" si="8"/>
        <v>0</v>
      </c>
      <c r="O46" s="118">
        <f t="shared" si="8"/>
        <v>0</v>
      </c>
      <c r="P46" s="118">
        <f t="shared" si="8"/>
        <v>0</v>
      </c>
      <c r="Q46" s="118">
        <f t="shared" si="8"/>
        <v>0</v>
      </c>
      <c r="R46" s="118">
        <f t="shared" si="8"/>
        <v>0</v>
      </c>
      <c r="S46" s="118">
        <f t="shared" si="8"/>
        <v>0</v>
      </c>
      <c r="T46" s="118">
        <f t="shared" si="8"/>
        <v>1</v>
      </c>
      <c r="U46" s="118">
        <f t="shared" si="8"/>
        <v>75.232900000000001</v>
      </c>
      <c r="V46" s="118">
        <f t="shared" si="8"/>
        <v>0</v>
      </c>
      <c r="W46" s="118">
        <f t="shared" si="8"/>
        <v>0</v>
      </c>
      <c r="X46" s="118">
        <f t="shared" si="8"/>
        <v>0</v>
      </c>
      <c r="Y46" s="118">
        <f t="shared" si="8"/>
        <v>0</v>
      </c>
      <c r="Z46" s="118">
        <f t="shared" si="8"/>
        <v>0</v>
      </c>
      <c r="AA46" s="118">
        <f t="shared" si="8"/>
        <v>0</v>
      </c>
      <c r="AB46" s="118">
        <f t="shared" si="8"/>
        <v>0</v>
      </c>
      <c r="AC46" s="118">
        <f t="shared" si="8"/>
        <v>0</v>
      </c>
      <c r="AD46" s="118">
        <f t="shared" si="8"/>
        <v>0</v>
      </c>
      <c r="AE46" s="118">
        <f t="shared" si="8"/>
        <v>0</v>
      </c>
      <c r="AF46" s="118">
        <f t="shared" si="8"/>
        <v>0</v>
      </c>
      <c r="AG46" s="118">
        <f t="shared" si="8"/>
        <v>0</v>
      </c>
      <c r="AH46" s="118">
        <f t="shared" si="8"/>
        <v>0</v>
      </c>
      <c r="AI46" s="118">
        <f t="shared" si="8"/>
        <v>0</v>
      </c>
      <c r="AJ46" s="118">
        <f t="shared" si="8"/>
        <v>0</v>
      </c>
      <c r="AK46" s="118">
        <f t="shared" si="8"/>
        <v>0</v>
      </c>
      <c r="AL46" s="118">
        <f t="shared" si="8"/>
        <v>1</v>
      </c>
      <c r="AM46" s="118">
        <f t="shared" si="8"/>
        <v>4.1890000000000001</v>
      </c>
    </row>
    <row r="47" spans="1:40" x14ac:dyDescent="0.15">
      <c r="A47" s="38"/>
      <c r="B47" s="802" t="s">
        <v>232</v>
      </c>
      <c r="C47" s="803"/>
      <c r="D47" s="36"/>
      <c r="E47" s="36"/>
      <c r="F47" s="36"/>
      <c r="G47" s="36"/>
      <c r="H47" s="36">
        <f t="shared" ref="H47:AM47" si="9">SUMIF(H15,"&gt;0")</f>
        <v>0</v>
      </c>
      <c r="I47" s="36">
        <f t="shared" si="9"/>
        <v>0</v>
      </c>
      <c r="J47" s="36">
        <f t="shared" si="9"/>
        <v>0</v>
      </c>
      <c r="K47" s="36">
        <f t="shared" si="9"/>
        <v>0</v>
      </c>
      <c r="L47" s="36">
        <f t="shared" si="9"/>
        <v>0</v>
      </c>
      <c r="M47" s="36">
        <f t="shared" si="9"/>
        <v>0</v>
      </c>
      <c r="N47" s="36">
        <f t="shared" si="9"/>
        <v>0</v>
      </c>
      <c r="O47" s="36">
        <f t="shared" si="9"/>
        <v>0</v>
      </c>
      <c r="P47" s="36">
        <f t="shared" si="9"/>
        <v>0</v>
      </c>
      <c r="Q47" s="36">
        <f t="shared" si="9"/>
        <v>0</v>
      </c>
      <c r="R47" s="36">
        <f t="shared" si="9"/>
        <v>0</v>
      </c>
      <c r="S47" s="36">
        <f t="shared" si="9"/>
        <v>0</v>
      </c>
      <c r="T47" s="36">
        <f t="shared" si="9"/>
        <v>1</v>
      </c>
      <c r="U47" s="36">
        <f t="shared" si="9"/>
        <v>0.01</v>
      </c>
      <c r="V47" s="36">
        <f t="shared" si="9"/>
        <v>0</v>
      </c>
      <c r="W47" s="36">
        <f t="shared" si="9"/>
        <v>0</v>
      </c>
      <c r="X47" s="36">
        <f t="shared" si="9"/>
        <v>0</v>
      </c>
      <c r="Y47" s="36">
        <f t="shared" si="9"/>
        <v>0</v>
      </c>
      <c r="Z47" s="36">
        <f t="shared" si="9"/>
        <v>0</v>
      </c>
      <c r="AA47" s="36">
        <f t="shared" si="9"/>
        <v>0</v>
      </c>
      <c r="AB47" s="36">
        <f t="shared" si="9"/>
        <v>0</v>
      </c>
      <c r="AC47" s="36">
        <f t="shared" si="9"/>
        <v>0</v>
      </c>
      <c r="AD47" s="36">
        <f t="shared" si="9"/>
        <v>0</v>
      </c>
      <c r="AE47" s="36">
        <f t="shared" si="9"/>
        <v>0</v>
      </c>
      <c r="AF47" s="36">
        <f t="shared" si="9"/>
        <v>0</v>
      </c>
      <c r="AG47" s="36">
        <f t="shared" si="9"/>
        <v>0</v>
      </c>
      <c r="AH47" s="36">
        <f t="shared" si="9"/>
        <v>0</v>
      </c>
      <c r="AI47" s="36">
        <f t="shared" si="9"/>
        <v>0</v>
      </c>
      <c r="AJ47" s="36">
        <f t="shared" si="9"/>
        <v>5</v>
      </c>
      <c r="AK47" s="36">
        <f t="shared" si="9"/>
        <v>699.51819999999998</v>
      </c>
      <c r="AL47" s="36">
        <f t="shared" si="9"/>
        <v>7</v>
      </c>
      <c r="AM47" s="36">
        <f t="shared" si="9"/>
        <v>140.6422</v>
      </c>
    </row>
    <row r="48" spans="1:40" x14ac:dyDescent="0.15">
      <c r="A48" s="743"/>
      <c r="B48" s="744"/>
      <c r="C48" s="139" t="s">
        <v>142</v>
      </c>
      <c r="D48" s="118">
        <f t="shared" ref="D48:AM48" si="10">SUMIF(D32,"&gt;0")</f>
        <v>50</v>
      </c>
      <c r="E48" s="118">
        <f t="shared" si="10"/>
        <v>4427.1957999999995</v>
      </c>
      <c r="F48" s="118">
        <f t="shared" si="10"/>
        <v>19</v>
      </c>
      <c r="G48" s="118">
        <f t="shared" si="10"/>
        <v>3262.1027999999997</v>
      </c>
      <c r="H48" s="118">
        <f t="shared" si="10"/>
        <v>22</v>
      </c>
      <c r="I48" s="118">
        <f t="shared" si="10"/>
        <v>970.52670000000001</v>
      </c>
      <c r="J48" s="118">
        <f t="shared" si="10"/>
        <v>2</v>
      </c>
      <c r="K48" s="118">
        <f t="shared" si="10"/>
        <v>53.234499999999997</v>
      </c>
      <c r="L48" s="118">
        <f t="shared" si="10"/>
        <v>0</v>
      </c>
      <c r="M48" s="118">
        <f t="shared" si="10"/>
        <v>0</v>
      </c>
      <c r="N48" s="118">
        <f t="shared" si="10"/>
        <v>0</v>
      </c>
      <c r="O48" s="118">
        <f t="shared" si="10"/>
        <v>0</v>
      </c>
      <c r="P48" s="118">
        <f t="shared" si="10"/>
        <v>0</v>
      </c>
      <c r="Q48" s="118">
        <f t="shared" si="10"/>
        <v>0</v>
      </c>
      <c r="R48" s="118">
        <f t="shared" si="10"/>
        <v>0</v>
      </c>
      <c r="S48" s="118">
        <f t="shared" si="10"/>
        <v>0</v>
      </c>
      <c r="T48" s="118">
        <f t="shared" si="10"/>
        <v>1</v>
      </c>
      <c r="U48" s="118">
        <f t="shared" si="10"/>
        <v>28.450199999999999</v>
      </c>
      <c r="V48" s="118">
        <f t="shared" si="10"/>
        <v>0</v>
      </c>
      <c r="W48" s="118">
        <f t="shared" si="10"/>
        <v>0</v>
      </c>
      <c r="X48" s="118">
        <f t="shared" si="10"/>
        <v>0</v>
      </c>
      <c r="Y48" s="118">
        <f t="shared" si="10"/>
        <v>0</v>
      </c>
      <c r="Z48" s="118">
        <f t="shared" si="10"/>
        <v>0</v>
      </c>
      <c r="AA48" s="118">
        <f t="shared" si="10"/>
        <v>0</v>
      </c>
      <c r="AB48" s="118">
        <f t="shared" si="10"/>
        <v>0</v>
      </c>
      <c r="AC48" s="118">
        <f t="shared" si="10"/>
        <v>0</v>
      </c>
      <c r="AD48" s="118">
        <f t="shared" si="10"/>
        <v>0</v>
      </c>
      <c r="AE48" s="118">
        <f t="shared" si="10"/>
        <v>0</v>
      </c>
      <c r="AF48" s="118">
        <f t="shared" si="10"/>
        <v>3</v>
      </c>
      <c r="AG48" s="118">
        <f t="shared" si="10"/>
        <v>97.366700000000009</v>
      </c>
      <c r="AH48" s="118">
        <f t="shared" si="10"/>
        <v>0</v>
      </c>
      <c r="AI48" s="118">
        <f t="shared" si="10"/>
        <v>0</v>
      </c>
      <c r="AJ48" s="118">
        <f t="shared" si="10"/>
        <v>0</v>
      </c>
      <c r="AK48" s="118">
        <f t="shared" si="10"/>
        <v>0</v>
      </c>
      <c r="AL48" s="118">
        <f t="shared" si="10"/>
        <v>3</v>
      </c>
      <c r="AM48" s="118">
        <f t="shared" si="10"/>
        <v>15.514899999999999</v>
      </c>
    </row>
    <row r="49" spans="1:39" x14ac:dyDescent="0.15">
      <c r="A49" s="38"/>
      <c r="B49" s="802" t="s">
        <v>232</v>
      </c>
      <c r="C49" s="803"/>
      <c r="D49" s="36"/>
      <c r="E49" s="36"/>
      <c r="F49" s="36"/>
      <c r="G49" s="36"/>
      <c r="H49" s="36">
        <f t="shared" ref="H49:AM49" si="11">SUMIF(H33,"&gt;0")</f>
        <v>0</v>
      </c>
      <c r="I49" s="36">
        <f t="shared" si="11"/>
        <v>0</v>
      </c>
      <c r="J49" s="36">
        <f t="shared" si="11"/>
        <v>0</v>
      </c>
      <c r="K49" s="36">
        <f t="shared" si="11"/>
        <v>0</v>
      </c>
      <c r="L49" s="36">
        <f t="shared" si="11"/>
        <v>0</v>
      </c>
      <c r="M49" s="36">
        <f t="shared" si="11"/>
        <v>0</v>
      </c>
      <c r="N49" s="36">
        <f t="shared" si="11"/>
        <v>0</v>
      </c>
      <c r="O49" s="36">
        <f t="shared" si="11"/>
        <v>0</v>
      </c>
      <c r="P49" s="36">
        <f t="shared" si="11"/>
        <v>0</v>
      </c>
      <c r="Q49" s="36">
        <f t="shared" si="11"/>
        <v>0</v>
      </c>
      <c r="R49" s="36">
        <f t="shared" si="11"/>
        <v>0</v>
      </c>
      <c r="S49" s="36">
        <f t="shared" si="11"/>
        <v>0</v>
      </c>
      <c r="T49" s="36">
        <f t="shared" si="11"/>
        <v>0</v>
      </c>
      <c r="U49" s="36">
        <f t="shared" si="11"/>
        <v>0</v>
      </c>
      <c r="V49" s="36">
        <f t="shared" si="11"/>
        <v>0</v>
      </c>
      <c r="W49" s="36">
        <f t="shared" si="11"/>
        <v>0</v>
      </c>
      <c r="X49" s="36">
        <f t="shared" si="11"/>
        <v>0</v>
      </c>
      <c r="Y49" s="36">
        <f t="shared" si="11"/>
        <v>0</v>
      </c>
      <c r="Z49" s="36">
        <f t="shared" si="11"/>
        <v>0</v>
      </c>
      <c r="AA49" s="36">
        <f t="shared" si="11"/>
        <v>0</v>
      </c>
      <c r="AB49" s="36">
        <f t="shared" si="11"/>
        <v>0</v>
      </c>
      <c r="AC49" s="36">
        <f t="shared" si="11"/>
        <v>0</v>
      </c>
      <c r="AD49" s="36">
        <f t="shared" si="11"/>
        <v>0</v>
      </c>
      <c r="AE49" s="36">
        <f t="shared" si="11"/>
        <v>0</v>
      </c>
      <c r="AF49" s="36">
        <f t="shared" si="11"/>
        <v>0</v>
      </c>
      <c r="AG49" s="36">
        <f t="shared" si="11"/>
        <v>0</v>
      </c>
      <c r="AH49" s="36">
        <f t="shared" si="11"/>
        <v>0</v>
      </c>
      <c r="AI49" s="36">
        <f t="shared" si="11"/>
        <v>0</v>
      </c>
      <c r="AJ49" s="36">
        <f t="shared" si="11"/>
        <v>0</v>
      </c>
      <c r="AK49" s="36">
        <f t="shared" si="11"/>
        <v>0</v>
      </c>
      <c r="AL49" s="36">
        <f t="shared" si="11"/>
        <v>19</v>
      </c>
      <c r="AM49" s="36">
        <f t="shared" si="11"/>
        <v>341.26069999999999</v>
      </c>
    </row>
    <row r="50" spans="1:39" x14ac:dyDescent="0.15">
      <c r="A50" s="743"/>
      <c r="B50" s="744"/>
      <c r="C50" s="139" t="s">
        <v>143</v>
      </c>
      <c r="D50" s="118">
        <f>SUMIF(D34,"&gt;0")</f>
        <v>5</v>
      </c>
      <c r="E50" s="118">
        <f>SUMIF(E34,"&gt;0")</f>
        <v>908.32560000000001</v>
      </c>
      <c r="F50" s="118">
        <f>SUMIF(F34,"&gt;0")</f>
        <v>5</v>
      </c>
      <c r="G50" s="118">
        <f>SUMIF(G34,"&gt;0")</f>
        <v>908.32560000000001</v>
      </c>
      <c r="H50" s="118">
        <f t="shared" ref="H50:AM50" si="12">SUMIF(H34,"&gt;0")</f>
        <v>0</v>
      </c>
      <c r="I50" s="118">
        <f t="shared" si="12"/>
        <v>0</v>
      </c>
      <c r="J50" s="118">
        <f t="shared" si="12"/>
        <v>0</v>
      </c>
      <c r="K50" s="118">
        <f t="shared" si="12"/>
        <v>0</v>
      </c>
      <c r="L50" s="118">
        <f t="shared" si="12"/>
        <v>0</v>
      </c>
      <c r="M50" s="118">
        <f t="shared" si="12"/>
        <v>0</v>
      </c>
      <c r="N50" s="118">
        <f t="shared" si="12"/>
        <v>0</v>
      </c>
      <c r="O50" s="118">
        <f t="shared" si="12"/>
        <v>0</v>
      </c>
      <c r="P50" s="118">
        <f t="shared" si="12"/>
        <v>0</v>
      </c>
      <c r="Q50" s="118">
        <f t="shared" si="12"/>
        <v>0</v>
      </c>
      <c r="R50" s="118">
        <f t="shared" si="12"/>
        <v>0</v>
      </c>
      <c r="S50" s="118">
        <f t="shared" si="12"/>
        <v>0</v>
      </c>
      <c r="T50" s="118">
        <f t="shared" si="12"/>
        <v>0</v>
      </c>
      <c r="U50" s="118">
        <f t="shared" si="12"/>
        <v>0</v>
      </c>
      <c r="V50" s="118">
        <f t="shared" si="12"/>
        <v>0</v>
      </c>
      <c r="W50" s="118">
        <f t="shared" si="12"/>
        <v>0</v>
      </c>
      <c r="X50" s="118">
        <f t="shared" si="12"/>
        <v>0</v>
      </c>
      <c r="Y50" s="118">
        <f t="shared" si="12"/>
        <v>0</v>
      </c>
      <c r="Z50" s="118">
        <f t="shared" si="12"/>
        <v>0</v>
      </c>
      <c r="AA50" s="118">
        <f t="shared" si="12"/>
        <v>0</v>
      </c>
      <c r="AB50" s="118">
        <f t="shared" si="12"/>
        <v>0</v>
      </c>
      <c r="AC50" s="118">
        <f t="shared" si="12"/>
        <v>0</v>
      </c>
      <c r="AD50" s="118">
        <f t="shared" si="12"/>
        <v>0</v>
      </c>
      <c r="AE50" s="118">
        <f t="shared" si="12"/>
        <v>0</v>
      </c>
      <c r="AF50" s="118">
        <f t="shared" si="12"/>
        <v>0</v>
      </c>
      <c r="AG50" s="118">
        <f t="shared" si="12"/>
        <v>0</v>
      </c>
      <c r="AH50" s="118">
        <f t="shared" si="12"/>
        <v>0</v>
      </c>
      <c r="AI50" s="118">
        <f t="shared" si="12"/>
        <v>0</v>
      </c>
      <c r="AJ50" s="118">
        <f t="shared" si="12"/>
        <v>0</v>
      </c>
      <c r="AK50" s="118">
        <f t="shared" si="12"/>
        <v>0</v>
      </c>
      <c r="AL50" s="118">
        <f t="shared" si="12"/>
        <v>0</v>
      </c>
      <c r="AM50" s="118">
        <f t="shared" si="12"/>
        <v>0</v>
      </c>
    </row>
    <row r="51" spans="1:39" x14ac:dyDescent="0.15">
      <c r="A51" s="38"/>
      <c r="B51" s="802" t="s">
        <v>232</v>
      </c>
      <c r="C51" s="803"/>
      <c r="D51" s="36"/>
      <c r="E51" s="36"/>
      <c r="F51" s="36"/>
      <c r="G51" s="36"/>
      <c r="H51" s="36">
        <f t="shared" ref="H51:AM51" si="13">SUMIF(H35,"&gt;0")</f>
        <v>0</v>
      </c>
      <c r="I51" s="36">
        <f t="shared" si="13"/>
        <v>0</v>
      </c>
      <c r="J51" s="36">
        <f t="shared" si="13"/>
        <v>0</v>
      </c>
      <c r="K51" s="36">
        <f t="shared" si="13"/>
        <v>0</v>
      </c>
      <c r="L51" s="36">
        <f t="shared" si="13"/>
        <v>0</v>
      </c>
      <c r="M51" s="36">
        <f t="shared" si="13"/>
        <v>0</v>
      </c>
      <c r="N51" s="36">
        <f t="shared" si="13"/>
        <v>0</v>
      </c>
      <c r="O51" s="36">
        <f t="shared" si="13"/>
        <v>0</v>
      </c>
      <c r="P51" s="36">
        <f t="shared" si="13"/>
        <v>0</v>
      </c>
      <c r="Q51" s="36">
        <f t="shared" si="13"/>
        <v>0</v>
      </c>
      <c r="R51" s="36">
        <f t="shared" si="13"/>
        <v>0</v>
      </c>
      <c r="S51" s="36">
        <f t="shared" si="13"/>
        <v>0</v>
      </c>
      <c r="T51" s="36">
        <f t="shared" si="13"/>
        <v>1</v>
      </c>
      <c r="U51" s="36">
        <f t="shared" si="13"/>
        <v>5.1226000000000003</v>
      </c>
      <c r="V51" s="36">
        <f t="shared" si="13"/>
        <v>0</v>
      </c>
      <c r="W51" s="36">
        <f t="shared" si="13"/>
        <v>0</v>
      </c>
      <c r="X51" s="36">
        <f t="shared" si="13"/>
        <v>0</v>
      </c>
      <c r="Y51" s="36">
        <f t="shared" si="13"/>
        <v>0</v>
      </c>
      <c r="Z51" s="36">
        <f t="shared" si="13"/>
        <v>0</v>
      </c>
      <c r="AA51" s="36">
        <f t="shared" si="13"/>
        <v>0</v>
      </c>
      <c r="AB51" s="36">
        <f t="shared" si="13"/>
        <v>0</v>
      </c>
      <c r="AC51" s="36">
        <f t="shared" si="13"/>
        <v>0</v>
      </c>
      <c r="AD51" s="36">
        <f t="shared" si="13"/>
        <v>0</v>
      </c>
      <c r="AE51" s="36">
        <f t="shared" si="13"/>
        <v>0</v>
      </c>
      <c r="AF51" s="36">
        <f t="shared" si="13"/>
        <v>0</v>
      </c>
      <c r="AG51" s="36">
        <f t="shared" si="13"/>
        <v>0</v>
      </c>
      <c r="AH51" s="36">
        <f t="shared" si="13"/>
        <v>0</v>
      </c>
      <c r="AI51" s="36">
        <f t="shared" si="13"/>
        <v>0</v>
      </c>
      <c r="AJ51" s="36">
        <f t="shared" si="13"/>
        <v>3</v>
      </c>
      <c r="AK51" s="36">
        <f t="shared" si="13"/>
        <v>646.99639999999999</v>
      </c>
      <c r="AL51" s="36">
        <f t="shared" si="13"/>
        <v>0</v>
      </c>
      <c r="AM51" s="36">
        <f t="shared" si="13"/>
        <v>0</v>
      </c>
    </row>
    <row r="52" spans="1:39" x14ac:dyDescent="0.15">
      <c r="A52" s="743"/>
      <c r="B52" s="744"/>
      <c r="C52" s="139" t="s">
        <v>134</v>
      </c>
      <c r="D52" s="118">
        <f t="shared" ref="D52:AM52" si="14">SUMIF(D16,"&gt;0")</f>
        <v>118</v>
      </c>
      <c r="E52" s="118">
        <f t="shared" si="14"/>
        <v>20437.327099999999</v>
      </c>
      <c r="F52" s="118">
        <f t="shared" si="14"/>
        <v>57</v>
      </c>
      <c r="G52" s="118">
        <f t="shared" si="14"/>
        <v>17020.166999999998</v>
      </c>
      <c r="H52" s="118">
        <f t="shared" si="14"/>
        <v>50</v>
      </c>
      <c r="I52" s="118">
        <f t="shared" si="14"/>
        <v>3277.1590999999999</v>
      </c>
      <c r="J52" s="118">
        <f t="shared" si="14"/>
        <v>1</v>
      </c>
      <c r="K52" s="118">
        <f t="shared" si="14"/>
        <v>9.2825000000000006</v>
      </c>
      <c r="L52" s="118">
        <f t="shared" si="14"/>
        <v>0</v>
      </c>
      <c r="M52" s="118">
        <f t="shared" si="14"/>
        <v>0</v>
      </c>
      <c r="N52" s="118">
        <f t="shared" si="14"/>
        <v>0</v>
      </c>
      <c r="O52" s="118">
        <f t="shared" si="14"/>
        <v>0</v>
      </c>
      <c r="P52" s="118">
        <f t="shared" si="14"/>
        <v>0</v>
      </c>
      <c r="Q52" s="118">
        <f t="shared" si="14"/>
        <v>0</v>
      </c>
      <c r="R52" s="118">
        <f t="shared" si="14"/>
        <v>0</v>
      </c>
      <c r="S52" s="118">
        <f t="shared" si="14"/>
        <v>0</v>
      </c>
      <c r="T52" s="118">
        <f t="shared" si="14"/>
        <v>0</v>
      </c>
      <c r="U52" s="118">
        <f t="shared" si="14"/>
        <v>0</v>
      </c>
      <c r="V52" s="118">
        <f t="shared" si="14"/>
        <v>0</v>
      </c>
      <c r="W52" s="118">
        <f t="shared" si="14"/>
        <v>0</v>
      </c>
      <c r="X52" s="118">
        <f t="shared" si="14"/>
        <v>0</v>
      </c>
      <c r="Y52" s="118">
        <f t="shared" si="14"/>
        <v>0</v>
      </c>
      <c r="Z52" s="118">
        <f t="shared" si="14"/>
        <v>1</v>
      </c>
      <c r="AA52" s="118">
        <f t="shared" si="14"/>
        <v>5.5938999999999997</v>
      </c>
      <c r="AB52" s="118">
        <f t="shared" si="14"/>
        <v>0</v>
      </c>
      <c r="AC52" s="118">
        <f t="shared" si="14"/>
        <v>0</v>
      </c>
      <c r="AD52" s="118">
        <f t="shared" si="14"/>
        <v>0</v>
      </c>
      <c r="AE52" s="118">
        <f t="shared" si="14"/>
        <v>0</v>
      </c>
      <c r="AF52" s="118">
        <f t="shared" si="14"/>
        <v>1</v>
      </c>
      <c r="AG52" s="118">
        <f t="shared" si="14"/>
        <v>2.4899</v>
      </c>
      <c r="AH52" s="118">
        <f t="shared" si="14"/>
        <v>1</v>
      </c>
      <c r="AI52" s="118">
        <f t="shared" si="14"/>
        <v>9.1732999999999993</v>
      </c>
      <c r="AJ52" s="118">
        <f t="shared" si="14"/>
        <v>2</v>
      </c>
      <c r="AK52" s="118">
        <f t="shared" si="14"/>
        <v>59.098399999999998</v>
      </c>
      <c r="AL52" s="118">
        <f t="shared" si="14"/>
        <v>5</v>
      </c>
      <c r="AM52" s="118">
        <f t="shared" si="14"/>
        <v>54.363</v>
      </c>
    </row>
    <row r="53" spans="1:39" x14ac:dyDescent="0.15">
      <c r="A53" s="38"/>
      <c r="B53" s="802" t="s">
        <v>232</v>
      </c>
      <c r="C53" s="803"/>
      <c r="D53" s="36"/>
      <c r="E53" s="36"/>
      <c r="F53" s="36"/>
      <c r="G53" s="36"/>
      <c r="H53" s="36">
        <f t="shared" ref="H53:AM53" si="15">SUMIF(H17,"&gt;0")</f>
        <v>0</v>
      </c>
      <c r="I53" s="36">
        <f t="shared" si="15"/>
        <v>0</v>
      </c>
      <c r="J53" s="36">
        <f t="shared" si="15"/>
        <v>0</v>
      </c>
      <c r="K53" s="36">
        <f t="shared" si="15"/>
        <v>0</v>
      </c>
      <c r="L53" s="36">
        <f t="shared" si="15"/>
        <v>0</v>
      </c>
      <c r="M53" s="36">
        <f t="shared" si="15"/>
        <v>0</v>
      </c>
      <c r="N53" s="36">
        <f t="shared" si="15"/>
        <v>0</v>
      </c>
      <c r="O53" s="36">
        <f t="shared" si="15"/>
        <v>0</v>
      </c>
      <c r="P53" s="36">
        <f t="shared" si="15"/>
        <v>0</v>
      </c>
      <c r="Q53" s="36">
        <f t="shared" si="15"/>
        <v>0</v>
      </c>
      <c r="R53" s="36">
        <f t="shared" si="15"/>
        <v>0</v>
      </c>
      <c r="S53" s="36">
        <f t="shared" si="15"/>
        <v>0</v>
      </c>
      <c r="T53" s="36">
        <f t="shared" si="15"/>
        <v>1</v>
      </c>
      <c r="U53" s="36">
        <f t="shared" si="15"/>
        <v>147.94999999999999</v>
      </c>
      <c r="V53" s="36">
        <f t="shared" si="15"/>
        <v>0</v>
      </c>
      <c r="W53" s="36">
        <f t="shared" si="15"/>
        <v>0</v>
      </c>
      <c r="X53" s="36">
        <f t="shared" si="15"/>
        <v>0</v>
      </c>
      <c r="Y53" s="36">
        <f t="shared" si="15"/>
        <v>0</v>
      </c>
      <c r="Z53" s="36">
        <f t="shared" si="15"/>
        <v>0</v>
      </c>
      <c r="AA53" s="36">
        <f t="shared" si="15"/>
        <v>0</v>
      </c>
      <c r="AB53" s="36">
        <f t="shared" si="15"/>
        <v>0</v>
      </c>
      <c r="AC53" s="36">
        <f t="shared" si="15"/>
        <v>0</v>
      </c>
      <c r="AD53" s="36">
        <f t="shared" si="15"/>
        <v>0</v>
      </c>
      <c r="AE53" s="36">
        <f t="shared" si="15"/>
        <v>0</v>
      </c>
      <c r="AF53" s="36">
        <f t="shared" si="15"/>
        <v>0</v>
      </c>
      <c r="AG53" s="36">
        <f t="shared" si="15"/>
        <v>0</v>
      </c>
      <c r="AH53" s="36">
        <f t="shared" si="15"/>
        <v>0</v>
      </c>
      <c r="AI53" s="36">
        <f t="shared" si="15"/>
        <v>0</v>
      </c>
      <c r="AJ53" s="36">
        <f t="shared" si="15"/>
        <v>12</v>
      </c>
      <c r="AK53" s="36">
        <f t="shared" si="15"/>
        <v>1444.4505999999999</v>
      </c>
      <c r="AL53" s="36">
        <f t="shared" si="15"/>
        <v>0</v>
      </c>
      <c r="AM53" s="36">
        <f t="shared" si="15"/>
        <v>0</v>
      </c>
    </row>
    <row r="54" spans="1:39" x14ac:dyDescent="0.15">
      <c r="A54" s="743"/>
      <c r="B54" s="744"/>
      <c r="C54" s="139" t="s">
        <v>144</v>
      </c>
      <c r="D54" s="118">
        <f t="shared" ref="D54:AM54" si="16">SUMIF(D36,"&gt;0")</f>
        <v>30</v>
      </c>
      <c r="E54" s="118">
        <f t="shared" si="16"/>
        <v>11129.923000000001</v>
      </c>
      <c r="F54" s="118">
        <f t="shared" si="16"/>
        <v>22</v>
      </c>
      <c r="G54" s="118">
        <f t="shared" si="16"/>
        <v>10856.177</v>
      </c>
      <c r="H54" s="118">
        <f t="shared" si="16"/>
        <v>2</v>
      </c>
      <c r="I54" s="118">
        <f t="shared" si="16"/>
        <v>163.72650000000002</v>
      </c>
      <c r="J54" s="118">
        <f t="shared" si="16"/>
        <v>1</v>
      </c>
      <c r="K54" s="118">
        <f t="shared" si="16"/>
        <v>0.49780000000000002</v>
      </c>
      <c r="L54" s="118">
        <f t="shared" si="16"/>
        <v>0</v>
      </c>
      <c r="M54" s="118">
        <f t="shared" si="16"/>
        <v>0</v>
      </c>
      <c r="N54" s="118">
        <f t="shared" si="16"/>
        <v>0</v>
      </c>
      <c r="O54" s="118">
        <f t="shared" si="16"/>
        <v>0</v>
      </c>
      <c r="P54" s="118">
        <f t="shared" si="16"/>
        <v>0</v>
      </c>
      <c r="Q54" s="118">
        <f t="shared" si="16"/>
        <v>0</v>
      </c>
      <c r="R54" s="118">
        <f t="shared" si="16"/>
        <v>0</v>
      </c>
      <c r="S54" s="118">
        <f t="shared" si="16"/>
        <v>0</v>
      </c>
      <c r="T54" s="118">
        <f t="shared" si="16"/>
        <v>0</v>
      </c>
      <c r="U54" s="118">
        <f t="shared" si="16"/>
        <v>0</v>
      </c>
      <c r="V54" s="118">
        <f t="shared" si="16"/>
        <v>0</v>
      </c>
      <c r="W54" s="118">
        <f t="shared" si="16"/>
        <v>0</v>
      </c>
      <c r="X54" s="118">
        <f t="shared" si="16"/>
        <v>0</v>
      </c>
      <c r="Y54" s="118">
        <f t="shared" si="16"/>
        <v>0</v>
      </c>
      <c r="Z54" s="118">
        <f t="shared" si="16"/>
        <v>0</v>
      </c>
      <c r="AA54" s="118">
        <f t="shared" si="16"/>
        <v>0</v>
      </c>
      <c r="AB54" s="118">
        <f t="shared" si="16"/>
        <v>0</v>
      </c>
      <c r="AC54" s="118">
        <f t="shared" si="16"/>
        <v>0</v>
      </c>
      <c r="AD54" s="118">
        <f t="shared" si="16"/>
        <v>0</v>
      </c>
      <c r="AE54" s="118">
        <f t="shared" si="16"/>
        <v>0</v>
      </c>
      <c r="AF54" s="118">
        <f t="shared" si="16"/>
        <v>0</v>
      </c>
      <c r="AG54" s="118">
        <f t="shared" si="16"/>
        <v>0</v>
      </c>
      <c r="AH54" s="118">
        <f t="shared" si="16"/>
        <v>0</v>
      </c>
      <c r="AI54" s="118">
        <f t="shared" si="16"/>
        <v>0</v>
      </c>
      <c r="AJ54" s="118">
        <f t="shared" si="16"/>
        <v>1</v>
      </c>
      <c r="AK54" s="118">
        <f t="shared" si="16"/>
        <v>17.459299999999999</v>
      </c>
      <c r="AL54" s="118">
        <f t="shared" si="16"/>
        <v>4</v>
      </c>
      <c r="AM54" s="118">
        <f t="shared" si="16"/>
        <v>92.062399999999997</v>
      </c>
    </row>
    <row r="55" spans="1:39" x14ac:dyDescent="0.15">
      <c r="A55" s="38"/>
      <c r="B55" s="802" t="s">
        <v>232</v>
      </c>
      <c r="C55" s="803"/>
      <c r="D55" s="36"/>
      <c r="E55" s="36"/>
      <c r="F55" s="36"/>
      <c r="G55" s="36"/>
      <c r="H55" s="36">
        <f t="shared" ref="H55:AM55" si="17">SUMIF(H37,"&gt;0")</f>
        <v>2</v>
      </c>
      <c r="I55" s="36">
        <f t="shared" si="17"/>
        <v>136.6883</v>
      </c>
      <c r="J55" s="36">
        <f t="shared" si="17"/>
        <v>0</v>
      </c>
      <c r="K55" s="36">
        <f t="shared" si="17"/>
        <v>0</v>
      </c>
      <c r="L55" s="36">
        <f t="shared" si="17"/>
        <v>0</v>
      </c>
      <c r="M55" s="36">
        <f t="shared" si="17"/>
        <v>0</v>
      </c>
      <c r="N55" s="36">
        <f t="shared" si="17"/>
        <v>0</v>
      </c>
      <c r="O55" s="36">
        <f t="shared" si="17"/>
        <v>0</v>
      </c>
      <c r="P55" s="36">
        <f t="shared" si="17"/>
        <v>0</v>
      </c>
      <c r="Q55" s="36">
        <f t="shared" si="17"/>
        <v>0</v>
      </c>
      <c r="R55" s="36">
        <f t="shared" si="17"/>
        <v>0</v>
      </c>
      <c r="S55" s="36">
        <f t="shared" si="17"/>
        <v>0</v>
      </c>
      <c r="T55" s="36">
        <f t="shared" si="17"/>
        <v>1</v>
      </c>
      <c r="U55" s="36">
        <f t="shared" si="17"/>
        <v>30.47</v>
      </c>
      <c r="V55" s="36">
        <f t="shared" si="17"/>
        <v>0</v>
      </c>
      <c r="W55" s="36">
        <f t="shared" si="17"/>
        <v>0</v>
      </c>
      <c r="X55" s="36">
        <f t="shared" si="17"/>
        <v>0</v>
      </c>
      <c r="Y55" s="36">
        <f t="shared" si="17"/>
        <v>0</v>
      </c>
      <c r="Z55" s="36">
        <f t="shared" si="17"/>
        <v>0</v>
      </c>
      <c r="AA55" s="36">
        <f t="shared" si="17"/>
        <v>0</v>
      </c>
      <c r="AB55" s="36">
        <f t="shared" si="17"/>
        <v>0</v>
      </c>
      <c r="AC55" s="36">
        <f t="shared" si="17"/>
        <v>0</v>
      </c>
      <c r="AD55" s="36">
        <f t="shared" si="17"/>
        <v>0</v>
      </c>
      <c r="AE55" s="36">
        <f t="shared" si="17"/>
        <v>0</v>
      </c>
      <c r="AF55" s="36">
        <f t="shared" si="17"/>
        <v>0</v>
      </c>
      <c r="AG55" s="36">
        <f t="shared" si="17"/>
        <v>0</v>
      </c>
      <c r="AH55" s="36">
        <f t="shared" si="17"/>
        <v>0</v>
      </c>
      <c r="AI55" s="36">
        <f t="shared" si="17"/>
        <v>0</v>
      </c>
      <c r="AJ55" s="36">
        <f t="shared" si="17"/>
        <v>7</v>
      </c>
      <c r="AK55" s="36">
        <f t="shared" si="17"/>
        <v>1603.2695000000001</v>
      </c>
      <c r="AL55" s="36">
        <f t="shared" si="17"/>
        <v>1</v>
      </c>
      <c r="AM55" s="36">
        <f t="shared" si="17"/>
        <v>9.8346999999999998</v>
      </c>
    </row>
    <row r="56" spans="1:39" x14ac:dyDescent="0.15">
      <c r="A56" s="743"/>
      <c r="B56" s="744"/>
      <c r="C56" s="139" t="s">
        <v>135</v>
      </c>
      <c r="D56" s="118">
        <f t="shared" ref="D56:AM56" si="18">SUMIF(D18,"&gt;0")</f>
        <v>48</v>
      </c>
      <c r="E56" s="118">
        <f t="shared" si="18"/>
        <v>14796.2052</v>
      </c>
      <c r="F56" s="118">
        <f t="shared" si="18"/>
        <v>37</v>
      </c>
      <c r="G56" s="118">
        <f t="shared" si="18"/>
        <v>14191.0959</v>
      </c>
      <c r="H56" s="118">
        <f t="shared" si="18"/>
        <v>6</v>
      </c>
      <c r="I56" s="118">
        <f t="shared" si="18"/>
        <v>432.92940000000004</v>
      </c>
      <c r="J56" s="118">
        <f t="shared" si="18"/>
        <v>0</v>
      </c>
      <c r="K56" s="118">
        <f t="shared" si="18"/>
        <v>0</v>
      </c>
      <c r="L56" s="118">
        <f t="shared" si="18"/>
        <v>0</v>
      </c>
      <c r="M56" s="118">
        <f t="shared" si="18"/>
        <v>0</v>
      </c>
      <c r="N56" s="118">
        <f t="shared" si="18"/>
        <v>1</v>
      </c>
      <c r="O56" s="118">
        <f t="shared" si="18"/>
        <v>12.166</v>
      </c>
      <c r="P56" s="118">
        <f t="shared" si="18"/>
        <v>0</v>
      </c>
      <c r="Q56" s="118">
        <f t="shared" si="18"/>
        <v>0</v>
      </c>
      <c r="R56" s="118">
        <f t="shared" si="18"/>
        <v>0</v>
      </c>
      <c r="S56" s="118">
        <f t="shared" si="18"/>
        <v>0</v>
      </c>
      <c r="T56" s="118">
        <f t="shared" si="18"/>
        <v>0</v>
      </c>
      <c r="U56" s="118">
        <f t="shared" si="18"/>
        <v>0</v>
      </c>
      <c r="V56" s="118">
        <f t="shared" si="18"/>
        <v>0</v>
      </c>
      <c r="W56" s="118">
        <f t="shared" si="18"/>
        <v>0</v>
      </c>
      <c r="X56" s="118">
        <f t="shared" si="18"/>
        <v>0</v>
      </c>
      <c r="Y56" s="118">
        <f t="shared" si="18"/>
        <v>0</v>
      </c>
      <c r="Z56" s="118">
        <f t="shared" si="18"/>
        <v>0</v>
      </c>
      <c r="AA56" s="118">
        <f t="shared" si="18"/>
        <v>0</v>
      </c>
      <c r="AB56" s="118">
        <f t="shared" si="18"/>
        <v>0</v>
      </c>
      <c r="AC56" s="118">
        <f t="shared" si="18"/>
        <v>0</v>
      </c>
      <c r="AD56" s="118">
        <f t="shared" si="18"/>
        <v>0</v>
      </c>
      <c r="AE56" s="118">
        <f t="shared" si="18"/>
        <v>0</v>
      </c>
      <c r="AF56" s="118">
        <f t="shared" si="18"/>
        <v>1</v>
      </c>
      <c r="AG56" s="118">
        <f t="shared" si="18"/>
        <v>4.6661999999999999</v>
      </c>
      <c r="AH56" s="118">
        <f t="shared" si="18"/>
        <v>0</v>
      </c>
      <c r="AI56" s="118">
        <f t="shared" si="18"/>
        <v>0</v>
      </c>
      <c r="AJ56" s="118">
        <f t="shared" si="18"/>
        <v>2</v>
      </c>
      <c r="AK56" s="118">
        <f t="shared" si="18"/>
        <v>128.16669999999999</v>
      </c>
      <c r="AL56" s="118">
        <f t="shared" si="18"/>
        <v>1</v>
      </c>
      <c r="AM56" s="118">
        <f t="shared" si="18"/>
        <v>27.181000000000001</v>
      </c>
    </row>
    <row r="57" spans="1:39" x14ac:dyDescent="0.15">
      <c r="A57" s="38"/>
      <c r="B57" s="802" t="s">
        <v>232</v>
      </c>
      <c r="C57" s="803"/>
      <c r="D57" s="36"/>
      <c r="E57" s="36"/>
      <c r="F57" s="36"/>
      <c r="G57" s="36"/>
      <c r="H57" s="36">
        <f t="shared" ref="H57:AM57" si="19">SUMIF(H19,"&gt;0")</f>
        <v>0</v>
      </c>
      <c r="I57" s="36">
        <f t="shared" si="19"/>
        <v>0</v>
      </c>
      <c r="J57" s="36">
        <f t="shared" si="19"/>
        <v>0</v>
      </c>
      <c r="K57" s="36">
        <f t="shared" si="19"/>
        <v>0</v>
      </c>
      <c r="L57" s="36">
        <f t="shared" si="19"/>
        <v>0</v>
      </c>
      <c r="M57" s="36">
        <f t="shared" si="19"/>
        <v>0</v>
      </c>
      <c r="N57" s="36">
        <f t="shared" si="19"/>
        <v>0</v>
      </c>
      <c r="O57" s="36">
        <f t="shared" si="19"/>
        <v>0</v>
      </c>
      <c r="P57" s="36">
        <f t="shared" si="19"/>
        <v>0</v>
      </c>
      <c r="Q57" s="36">
        <f t="shared" si="19"/>
        <v>0</v>
      </c>
      <c r="R57" s="36">
        <f t="shared" si="19"/>
        <v>0</v>
      </c>
      <c r="S57" s="36">
        <f t="shared" si="19"/>
        <v>0</v>
      </c>
      <c r="T57" s="36">
        <f t="shared" si="19"/>
        <v>0</v>
      </c>
      <c r="U57" s="36">
        <f t="shared" si="19"/>
        <v>0</v>
      </c>
      <c r="V57" s="36">
        <f t="shared" si="19"/>
        <v>0</v>
      </c>
      <c r="W57" s="36">
        <f t="shared" si="19"/>
        <v>0</v>
      </c>
      <c r="X57" s="36">
        <f t="shared" si="19"/>
        <v>0</v>
      </c>
      <c r="Y57" s="36">
        <f t="shared" si="19"/>
        <v>0</v>
      </c>
      <c r="Z57" s="36">
        <f t="shared" si="19"/>
        <v>0</v>
      </c>
      <c r="AA57" s="36">
        <f t="shared" si="19"/>
        <v>0</v>
      </c>
      <c r="AB57" s="36">
        <f t="shared" si="19"/>
        <v>0</v>
      </c>
      <c r="AC57" s="36">
        <f t="shared" si="19"/>
        <v>0</v>
      </c>
      <c r="AD57" s="36">
        <f t="shared" si="19"/>
        <v>0</v>
      </c>
      <c r="AE57" s="36">
        <f t="shared" si="19"/>
        <v>0</v>
      </c>
      <c r="AF57" s="36">
        <f t="shared" si="19"/>
        <v>0</v>
      </c>
      <c r="AG57" s="36">
        <f t="shared" si="19"/>
        <v>0</v>
      </c>
      <c r="AH57" s="36">
        <f t="shared" si="19"/>
        <v>0</v>
      </c>
      <c r="AI57" s="36">
        <f t="shared" si="19"/>
        <v>0</v>
      </c>
      <c r="AJ57" s="36">
        <f t="shared" si="19"/>
        <v>2</v>
      </c>
      <c r="AK57" s="36">
        <f t="shared" si="19"/>
        <v>201.36330000000001</v>
      </c>
      <c r="AL57" s="36">
        <f t="shared" si="19"/>
        <v>0</v>
      </c>
      <c r="AM57" s="36">
        <f t="shared" si="19"/>
        <v>0</v>
      </c>
    </row>
    <row r="58" spans="1:39" x14ac:dyDescent="0.15">
      <c r="A58" s="743"/>
      <c r="B58" s="744"/>
      <c r="C58" s="139" t="s">
        <v>136</v>
      </c>
      <c r="D58" s="118">
        <f>SUMIF(D20,"&gt;0")</f>
        <v>117</v>
      </c>
      <c r="E58" s="118">
        <f>SUMIF(E20,"&gt;0")</f>
        <v>29015.233519999998</v>
      </c>
      <c r="F58" s="118">
        <f>SUMIF(F20,"&gt;0")</f>
        <v>96</v>
      </c>
      <c r="G58" s="118">
        <f>SUMIF(G20,"&gt;0")</f>
        <v>26504.844819999998</v>
      </c>
      <c r="H58" s="118">
        <f t="shared" ref="H58:AM58" si="20">SUMIF(H20,"&gt;0")</f>
        <v>10</v>
      </c>
      <c r="I58" s="118">
        <f t="shared" si="20"/>
        <v>2102.4033999999997</v>
      </c>
      <c r="J58" s="118">
        <f t="shared" si="20"/>
        <v>1</v>
      </c>
      <c r="K58" s="118">
        <f t="shared" si="20"/>
        <v>1.7072000000000001</v>
      </c>
      <c r="L58" s="118">
        <f t="shared" si="20"/>
        <v>3</v>
      </c>
      <c r="M58" s="118">
        <f t="shared" si="20"/>
        <v>26.252899999999997</v>
      </c>
      <c r="N58" s="118">
        <f t="shared" si="20"/>
        <v>0</v>
      </c>
      <c r="O58" s="118">
        <f t="shared" si="20"/>
        <v>0</v>
      </c>
      <c r="P58" s="118">
        <f t="shared" si="20"/>
        <v>0</v>
      </c>
      <c r="Q58" s="118">
        <f t="shared" si="20"/>
        <v>0</v>
      </c>
      <c r="R58" s="118">
        <f t="shared" si="20"/>
        <v>0</v>
      </c>
      <c r="S58" s="118">
        <f t="shared" si="20"/>
        <v>0</v>
      </c>
      <c r="T58" s="118">
        <f t="shared" si="20"/>
        <v>0</v>
      </c>
      <c r="U58" s="118">
        <f t="shared" si="20"/>
        <v>0</v>
      </c>
      <c r="V58" s="118">
        <f t="shared" si="20"/>
        <v>0</v>
      </c>
      <c r="W58" s="118">
        <f t="shared" si="20"/>
        <v>0</v>
      </c>
      <c r="X58" s="118">
        <f t="shared" si="20"/>
        <v>0</v>
      </c>
      <c r="Y58" s="118">
        <f t="shared" si="20"/>
        <v>0</v>
      </c>
      <c r="Z58" s="118">
        <f t="shared" si="20"/>
        <v>0</v>
      </c>
      <c r="AA58" s="118">
        <f t="shared" si="20"/>
        <v>0</v>
      </c>
      <c r="AB58" s="118">
        <f t="shared" si="20"/>
        <v>0</v>
      </c>
      <c r="AC58" s="118">
        <f t="shared" si="20"/>
        <v>0</v>
      </c>
      <c r="AD58" s="118">
        <f t="shared" si="20"/>
        <v>0</v>
      </c>
      <c r="AE58" s="118">
        <f t="shared" si="20"/>
        <v>0</v>
      </c>
      <c r="AF58" s="118">
        <f t="shared" si="20"/>
        <v>0</v>
      </c>
      <c r="AG58" s="118">
        <f t="shared" si="20"/>
        <v>0</v>
      </c>
      <c r="AH58" s="118">
        <f t="shared" si="20"/>
        <v>0</v>
      </c>
      <c r="AI58" s="118">
        <f t="shared" si="20"/>
        <v>0</v>
      </c>
      <c r="AJ58" s="118">
        <f t="shared" si="20"/>
        <v>5</v>
      </c>
      <c r="AK58" s="118">
        <f t="shared" si="20"/>
        <v>197.19439999999997</v>
      </c>
      <c r="AL58" s="118">
        <f t="shared" si="20"/>
        <v>2</v>
      </c>
      <c r="AM58" s="118">
        <f t="shared" si="20"/>
        <v>182.83079999999998</v>
      </c>
    </row>
    <row r="59" spans="1:39" x14ac:dyDescent="0.15">
      <c r="A59" s="38"/>
      <c r="B59" s="802" t="s">
        <v>232</v>
      </c>
      <c r="C59" s="803"/>
      <c r="D59" s="36"/>
      <c r="E59" s="36"/>
      <c r="F59" s="36"/>
      <c r="G59" s="36"/>
      <c r="H59" s="36">
        <f t="shared" ref="H59:AM59" si="21">SUMIF(H21,"&gt;0")</f>
        <v>0</v>
      </c>
      <c r="I59" s="36">
        <f t="shared" si="21"/>
        <v>0</v>
      </c>
      <c r="J59" s="36">
        <f t="shared" si="21"/>
        <v>0</v>
      </c>
      <c r="K59" s="36">
        <f t="shared" si="21"/>
        <v>0</v>
      </c>
      <c r="L59" s="36">
        <f t="shared" si="21"/>
        <v>0</v>
      </c>
      <c r="M59" s="36">
        <f t="shared" si="21"/>
        <v>0</v>
      </c>
      <c r="N59" s="36">
        <f t="shared" si="21"/>
        <v>0</v>
      </c>
      <c r="O59" s="36">
        <f t="shared" si="21"/>
        <v>0</v>
      </c>
      <c r="P59" s="36">
        <f t="shared" si="21"/>
        <v>0</v>
      </c>
      <c r="Q59" s="36">
        <f t="shared" si="21"/>
        <v>0</v>
      </c>
      <c r="R59" s="36">
        <f t="shared" si="21"/>
        <v>0</v>
      </c>
      <c r="S59" s="36">
        <f t="shared" si="21"/>
        <v>0</v>
      </c>
      <c r="T59" s="36">
        <f t="shared" si="21"/>
        <v>0</v>
      </c>
      <c r="U59" s="36">
        <f t="shared" si="21"/>
        <v>0</v>
      </c>
      <c r="V59" s="36">
        <f t="shared" si="21"/>
        <v>0</v>
      </c>
      <c r="W59" s="36">
        <f t="shared" si="21"/>
        <v>0</v>
      </c>
      <c r="X59" s="36">
        <f t="shared" si="21"/>
        <v>0</v>
      </c>
      <c r="Y59" s="36">
        <f t="shared" si="21"/>
        <v>0</v>
      </c>
      <c r="Z59" s="36">
        <f t="shared" si="21"/>
        <v>0</v>
      </c>
      <c r="AA59" s="36">
        <f t="shared" si="21"/>
        <v>0</v>
      </c>
      <c r="AB59" s="36">
        <f t="shared" si="21"/>
        <v>0</v>
      </c>
      <c r="AC59" s="36">
        <f t="shared" si="21"/>
        <v>0</v>
      </c>
      <c r="AD59" s="36">
        <f t="shared" si="21"/>
        <v>0</v>
      </c>
      <c r="AE59" s="36">
        <f t="shared" si="21"/>
        <v>0</v>
      </c>
      <c r="AF59" s="36">
        <f t="shared" si="21"/>
        <v>0</v>
      </c>
      <c r="AG59" s="36">
        <f t="shared" si="21"/>
        <v>0</v>
      </c>
      <c r="AH59" s="36">
        <f t="shared" si="21"/>
        <v>0</v>
      </c>
      <c r="AI59" s="36">
        <f t="shared" si="21"/>
        <v>0</v>
      </c>
      <c r="AJ59" s="36">
        <f t="shared" si="21"/>
        <v>15</v>
      </c>
      <c r="AK59" s="36">
        <f t="shared" si="21"/>
        <v>3733.3851</v>
      </c>
      <c r="AL59" s="36">
        <f t="shared" si="21"/>
        <v>0</v>
      </c>
      <c r="AM59" s="36">
        <f t="shared" si="21"/>
        <v>0</v>
      </c>
    </row>
    <row r="60" spans="1:39" x14ac:dyDescent="0.15">
      <c r="A60" s="743"/>
      <c r="B60" s="744"/>
      <c r="C60" s="139" t="s">
        <v>137</v>
      </c>
      <c r="D60" s="118">
        <f>SUMIF(D22,"&gt;0")</f>
        <v>106</v>
      </c>
      <c r="E60" s="118">
        <f>SUMIF(E22,"&gt;0")</f>
        <v>27753.684000000001</v>
      </c>
      <c r="F60" s="118">
        <f>SUMIF(F22,"&gt;0")</f>
        <v>94</v>
      </c>
      <c r="G60" s="118">
        <f>SUMIF(G22,"&gt;0")</f>
        <v>27476.045099999999</v>
      </c>
      <c r="H60" s="118">
        <f t="shared" ref="H60:AM60" si="22">SUMIF(H22,"&gt;0")</f>
        <v>3</v>
      </c>
      <c r="I60" s="118">
        <f t="shared" si="22"/>
        <v>71.490000000000009</v>
      </c>
      <c r="J60" s="118">
        <f t="shared" si="22"/>
        <v>4</v>
      </c>
      <c r="K60" s="118">
        <f t="shared" si="22"/>
        <v>98.904000000000011</v>
      </c>
      <c r="L60" s="118">
        <f t="shared" si="22"/>
        <v>0</v>
      </c>
      <c r="M60" s="118">
        <f t="shared" si="22"/>
        <v>0</v>
      </c>
      <c r="N60" s="118">
        <f t="shared" si="22"/>
        <v>2</v>
      </c>
      <c r="O60" s="118">
        <f t="shared" si="22"/>
        <v>18.930900000000001</v>
      </c>
      <c r="P60" s="118">
        <f t="shared" si="22"/>
        <v>0</v>
      </c>
      <c r="Q60" s="118">
        <f t="shared" si="22"/>
        <v>0</v>
      </c>
      <c r="R60" s="118">
        <f t="shared" si="22"/>
        <v>0</v>
      </c>
      <c r="S60" s="118">
        <f t="shared" si="22"/>
        <v>0</v>
      </c>
      <c r="T60" s="118">
        <f t="shared" si="22"/>
        <v>0</v>
      </c>
      <c r="U60" s="118">
        <f t="shared" si="22"/>
        <v>0</v>
      </c>
      <c r="V60" s="118">
        <f t="shared" si="22"/>
        <v>0</v>
      </c>
      <c r="W60" s="118">
        <f t="shared" si="22"/>
        <v>0</v>
      </c>
      <c r="X60" s="118">
        <f t="shared" si="22"/>
        <v>0</v>
      </c>
      <c r="Y60" s="118">
        <f t="shared" si="22"/>
        <v>0</v>
      </c>
      <c r="Z60" s="118">
        <f t="shared" si="22"/>
        <v>0</v>
      </c>
      <c r="AA60" s="118">
        <f t="shared" si="22"/>
        <v>0</v>
      </c>
      <c r="AB60" s="118">
        <f t="shared" si="22"/>
        <v>1</v>
      </c>
      <c r="AC60" s="118">
        <f t="shared" si="22"/>
        <v>4.0439999999999996</v>
      </c>
      <c r="AD60" s="118">
        <f t="shared" si="22"/>
        <v>0</v>
      </c>
      <c r="AE60" s="118">
        <f t="shared" si="22"/>
        <v>0</v>
      </c>
      <c r="AF60" s="118">
        <f t="shared" si="22"/>
        <v>0</v>
      </c>
      <c r="AG60" s="118">
        <f t="shared" si="22"/>
        <v>0</v>
      </c>
      <c r="AH60" s="118">
        <f t="shared" si="22"/>
        <v>0</v>
      </c>
      <c r="AI60" s="118">
        <f t="shared" si="22"/>
        <v>0</v>
      </c>
      <c r="AJ60" s="118">
        <f t="shared" si="22"/>
        <v>2</v>
      </c>
      <c r="AK60" s="118">
        <f t="shared" si="22"/>
        <v>84.27</v>
      </c>
      <c r="AL60" s="118">
        <f t="shared" si="22"/>
        <v>0</v>
      </c>
      <c r="AM60" s="118">
        <f t="shared" si="22"/>
        <v>0</v>
      </c>
    </row>
    <row r="61" spans="1:39" x14ac:dyDescent="0.15">
      <c r="A61" s="38"/>
      <c r="B61" s="802" t="s">
        <v>232</v>
      </c>
      <c r="C61" s="803"/>
      <c r="D61" s="36"/>
      <c r="E61" s="36"/>
      <c r="F61" s="36"/>
      <c r="G61" s="36"/>
      <c r="H61" s="36">
        <f t="shared" ref="H61:AM61" si="23">SUMIF(H23,"&gt;0")</f>
        <v>1</v>
      </c>
      <c r="I61" s="36">
        <f t="shared" si="23"/>
        <v>43.2</v>
      </c>
      <c r="J61" s="36">
        <f t="shared" si="23"/>
        <v>0</v>
      </c>
      <c r="K61" s="36">
        <f t="shared" si="23"/>
        <v>0</v>
      </c>
      <c r="L61" s="36">
        <f t="shared" si="23"/>
        <v>0</v>
      </c>
      <c r="M61" s="36">
        <f t="shared" si="23"/>
        <v>0</v>
      </c>
      <c r="N61" s="36">
        <f t="shared" si="23"/>
        <v>0</v>
      </c>
      <c r="O61" s="36">
        <f t="shared" si="23"/>
        <v>0</v>
      </c>
      <c r="P61" s="36">
        <f t="shared" si="23"/>
        <v>0</v>
      </c>
      <c r="Q61" s="36">
        <f t="shared" si="23"/>
        <v>0</v>
      </c>
      <c r="R61" s="36">
        <f t="shared" si="23"/>
        <v>0</v>
      </c>
      <c r="S61" s="36">
        <f t="shared" si="23"/>
        <v>0</v>
      </c>
      <c r="T61" s="36">
        <f t="shared" si="23"/>
        <v>1</v>
      </c>
      <c r="U61" s="36">
        <f t="shared" si="23"/>
        <v>229.59119999999999</v>
      </c>
      <c r="V61" s="36">
        <f t="shared" si="23"/>
        <v>0</v>
      </c>
      <c r="W61" s="36">
        <f t="shared" si="23"/>
        <v>0</v>
      </c>
      <c r="X61" s="36">
        <f t="shared" si="23"/>
        <v>0</v>
      </c>
      <c r="Y61" s="36">
        <f t="shared" si="23"/>
        <v>0</v>
      </c>
      <c r="Z61" s="36">
        <f t="shared" si="23"/>
        <v>0</v>
      </c>
      <c r="AA61" s="36">
        <f t="shared" si="23"/>
        <v>0</v>
      </c>
      <c r="AB61" s="36">
        <f t="shared" si="23"/>
        <v>0</v>
      </c>
      <c r="AC61" s="36">
        <f t="shared" si="23"/>
        <v>0</v>
      </c>
      <c r="AD61" s="36">
        <f t="shared" si="23"/>
        <v>0</v>
      </c>
      <c r="AE61" s="36">
        <f t="shared" si="23"/>
        <v>0</v>
      </c>
      <c r="AF61" s="36">
        <f t="shared" si="23"/>
        <v>0</v>
      </c>
      <c r="AG61" s="36">
        <f t="shared" si="23"/>
        <v>0</v>
      </c>
      <c r="AH61" s="36">
        <f t="shared" si="23"/>
        <v>0</v>
      </c>
      <c r="AI61" s="36">
        <f t="shared" si="23"/>
        <v>0</v>
      </c>
      <c r="AJ61" s="36">
        <f t="shared" si="23"/>
        <v>12</v>
      </c>
      <c r="AK61" s="36">
        <f t="shared" si="23"/>
        <v>1682.5797000000002</v>
      </c>
      <c r="AL61" s="36">
        <f t="shared" si="23"/>
        <v>0</v>
      </c>
      <c r="AM61" s="36">
        <f t="shared" si="23"/>
        <v>0</v>
      </c>
    </row>
    <row r="62" spans="1:39" x14ac:dyDescent="0.15">
      <c r="A62" s="743"/>
      <c r="B62" s="744"/>
      <c r="C62" s="139" t="s">
        <v>138</v>
      </c>
      <c r="D62" s="118">
        <f>SUMIF(D24,"&gt;0")</f>
        <v>225</v>
      </c>
      <c r="E62" s="118">
        <f>SUMIF(E24,"&gt;0")</f>
        <v>30935.575600000004</v>
      </c>
      <c r="F62" s="118">
        <f>SUMIF(F24,"&gt;0")</f>
        <v>189</v>
      </c>
      <c r="G62" s="118">
        <f>SUMIF(G24,"&gt;0")</f>
        <v>27907.469200000007</v>
      </c>
      <c r="H62" s="118">
        <f t="shared" ref="H62:AM62" si="24">SUMIF(H24,"&gt;0")</f>
        <v>15</v>
      </c>
      <c r="I62" s="118">
        <f t="shared" si="24"/>
        <v>1522.731</v>
      </c>
      <c r="J62" s="118">
        <f t="shared" si="24"/>
        <v>7</v>
      </c>
      <c r="K62" s="118">
        <f t="shared" si="24"/>
        <v>255.2962</v>
      </c>
      <c r="L62" s="118">
        <f t="shared" si="24"/>
        <v>0</v>
      </c>
      <c r="M62" s="118">
        <f t="shared" si="24"/>
        <v>0</v>
      </c>
      <c r="N62" s="118">
        <f t="shared" si="24"/>
        <v>0</v>
      </c>
      <c r="O62" s="118">
        <f t="shared" si="24"/>
        <v>0</v>
      </c>
      <c r="P62" s="118">
        <f t="shared" si="24"/>
        <v>0</v>
      </c>
      <c r="Q62" s="118">
        <f t="shared" si="24"/>
        <v>0</v>
      </c>
      <c r="R62" s="118">
        <f t="shared" si="24"/>
        <v>0</v>
      </c>
      <c r="S62" s="118">
        <f t="shared" si="24"/>
        <v>0</v>
      </c>
      <c r="T62" s="118">
        <f t="shared" si="24"/>
        <v>1</v>
      </c>
      <c r="U62" s="118">
        <f t="shared" si="24"/>
        <v>17.587199999999999</v>
      </c>
      <c r="V62" s="118">
        <f t="shared" si="24"/>
        <v>0</v>
      </c>
      <c r="W62" s="118">
        <f t="shared" si="24"/>
        <v>0</v>
      </c>
      <c r="X62" s="118">
        <f t="shared" si="24"/>
        <v>0</v>
      </c>
      <c r="Y62" s="118">
        <f t="shared" si="24"/>
        <v>0</v>
      </c>
      <c r="Z62" s="118">
        <f t="shared" si="24"/>
        <v>0</v>
      </c>
      <c r="AA62" s="118">
        <f t="shared" si="24"/>
        <v>0</v>
      </c>
      <c r="AB62" s="118">
        <f t="shared" si="24"/>
        <v>4</v>
      </c>
      <c r="AC62" s="118">
        <f t="shared" si="24"/>
        <v>74.282600000000002</v>
      </c>
      <c r="AD62" s="118">
        <f t="shared" si="24"/>
        <v>0</v>
      </c>
      <c r="AE62" s="118">
        <f t="shared" si="24"/>
        <v>0</v>
      </c>
      <c r="AF62" s="118">
        <f t="shared" si="24"/>
        <v>2</v>
      </c>
      <c r="AG62" s="118">
        <f t="shared" si="24"/>
        <v>911.02210000000002</v>
      </c>
      <c r="AH62" s="118">
        <f t="shared" si="24"/>
        <v>0</v>
      </c>
      <c r="AI62" s="118">
        <f t="shared" si="24"/>
        <v>0</v>
      </c>
      <c r="AJ62" s="118">
        <f t="shared" si="24"/>
        <v>3</v>
      </c>
      <c r="AK62" s="118">
        <f t="shared" si="24"/>
        <v>47.849699999999999</v>
      </c>
      <c r="AL62" s="118">
        <f t="shared" si="24"/>
        <v>4</v>
      </c>
      <c r="AM62" s="118">
        <f t="shared" si="24"/>
        <v>199.33760000000001</v>
      </c>
    </row>
    <row r="63" spans="1:39" x14ac:dyDescent="0.15">
      <c r="A63" s="38"/>
      <c r="B63" s="802" t="s">
        <v>232</v>
      </c>
      <c r="C63" s="803"/>
      <c r="D63" s="36"/>
      <c r="E63" s="36"/>
      <c r="F63" s="36"/>
      <c r="G63" s="36"/>
      <c r="H63" s="36">
        <f t="shared" ref="H63:AM63" si="25">SUMIF(H25,"&gt;0")</f>
        <v>0</v>
      </c>
      <c r="I63" s="36">
        <f t="shared" si="25"/>
        <v>0</v>
      </c>
      <c r="J63" s="36">
        <f t="shared" si="25"/>
        <v>0</v>
      </c>
      <c r="K63" s="36">
        <f t="shared" si="25"/>
        <v>0</v>
      </c>
      <c r="L63" s="36">
        <f t="shared" si="25"/>
        <v>0</v>
      </c>
      <c r="M63" s="36">
        <f t="shared" si="25"/>
        <v>0</v>
      </c>
      <c r="N63" s="36">
        <f t="shared" si="25"/>
        <v>0</v>
      </c>
      <c r="O63" s="36">
        <f t="shared" si="25"/>
        <v>0</v>
      </c>
      <c r="P63" s="36">
        <f t="shared" si="25"/>
        <v>0</v>
      </c>
      <c r="Q63" s="36">
        <f t="shared" si="25"/>
        <v>0</v>
      </c>
      <c r="R63" s="36">
        <f t="shared" si="25"/>
        <v>0</v>
      </c>
      <c r="S63" s="36">
        <f t="shared" si="25"/>
        <v>0</v>
      </c>
      <c r="T63" s="36">
        <f t="shared" si="25"/>
        <v>0</v>
      </c>
      <c r="U63" s="36">
        <f t="shared" si="25"/>
        <v>0</v>
      </c>
      <c r="V63" s="36">
        <f t="shared" si="25"/>
        <v>0</v>
      </c>
      <c r="W63" s="36">
        <f t="shared" si="25"/>
        <v>0</v>
      </c>
      <c r="X63" s="36">
        <f t="shared" si="25"/>
        <v>0</v>
      </c>
      <c r="Y63" s="36">
        <f t="shared" si="25"/>
        <v>0</v>
      </c>
      <c r="Z63" s="36">
        <f t="shared" si="25"/>
        <v>0</v>
      </c>
      <c r="AA63" s="36">
        <f t="shared" si="25"/>
        <v>0</v>
      </c>
      <c r="AB63" s="36">
        <f t="shared" si="25"/>
        <v>0</v>
      </c>
      <c r="AC63" s="36">
        <f t="shared" si="25"/>
        <v>0</v>
      </c>
      <c r="AD63" s="36">
        <f t="shared" si="25"/>
        <v>0</v>
      </c>
      <c r="AE63" s="36">
        <f t="shared" si="25"/>
        <v>0</v>
      </c>
      <c r="AF63" s="36">
        <f t="shared" si="25"/>
        <v>0</v>
      </c>
      <c r="AG63" s="36">
        <f t="shared" si="25"/>
        <v>0</v>
      </c>
      <c r="AH63" s="36">
        <f t="shared" si="25"/>
        <v>0</v>
      </c>
      <c r="AI63" s="36">
        <f t="shared" si="25"/>
        <v>0</v>
      </c>
      <c r="AJ63" s="36">
        <f t="shared" si="25"/>
        <v>11</v>
      </c>
      <c r="AK63" s="36">
        <f t="shared" si="25"/>
        <v>2139.2664999999997</v>
      </c>
      <c r="AL63" s="36">
        <f t="shared" si="25"/>
        <v>0</v>
      </c>
      <c r="AM63" s="36">
        <f t="shared" si="25"/>
        <v>0</v>
      </c>
    </row>
    <row r="64" spans="1:39" x14ac:dyDescent="0.15">
      <c r="A64" s="743"/>
      <c r="B64" s="744"/>
      <c r="C64" s="139" t="s">
        <v>140</v>
      </c>
      <c r="D64" s="118">
        <f t="shared" ref="D64:AM64" si="26">SUMIF(D26,"&gt;0")+SUMIF(D28,"&gt;0")</f>
        <v>337</v>
      </c>
      <c r="E64" s="118">
        <f t="shared" si="26"/>
        <v>43260.200000000004</v>
      </c>
      <c r="F64" s="118">
        <f t="shared" si="26"/>
        <v>212</v>
      </c>
      <c r="G64" s="118">
        <f t="shared" si="26"/>
        <v>33162.7526</v>
      </c>
      <c r="H64" s="118">
        <f t="shared" si="26"/>
        <v>116</v>
      </c>
      <c r="I64" s="118">
        <f t="shared" si="26"/>
        <v>9776.6198999999997</v>
      </c>
      <c r="J64" s="118">
        <f t="shared" si="26"/>
        <v>0</v>
      </c>
      <c r="K64" s="118">
        <f t="shared" si="26"/>
        <v>0</v>
      </c>
      <c r="L64" s="118">
        <f t="shared" si="26"/>
        <v>0</v>
      </c>
      <c r="M64" s="118">
        <f t="shared" si="26"/>
        <v>0</v>
      </c>
      <c r="N64" s="118">
        <f t="shared" si="26"/>
        <v>0</v>
      </c>
      <c r="O64" s="118">
        <f t="shared" si="26"/>
        <v>0</v>
      </c>
      <c r="P64" s="118">
        <f t="shared" si="26"/>
        <v>0</v>
      </c>
      <c r="Q64" s="118">
        <f t="shared" si="26"/>
        <v>0</v>
      </c>
      <c r="R64" s="118">
        <f t="shared" si="26"/>
        <v>0</v>
      </c>
      <c r="S64" s="118">
        <f t="shared" si="26"/>
        <v>0</v>
      </c>
      <c r="T64" s="118">
        <f t="shared" si="26"/>
        <v>2</v>
      </c>
      <c r="U64" s="118">
        <f t="shared" si="26"/>
        <v>130.06780000000001</v>
      </c>
      <c r="V64" s="118">
        <f t="shared" si="26"/>
        <v>0</v>
      </c>
      <c r="W64" s="118">
        <f t="shared" si="26"/>
        <v>0</v>
      </c>
      <c r="X64" s="118">
        <f t="shared" si="26"/>
        <v>0</v>
      </c>
      <c r="Y64" s="118">
        <f t="shared" si="26"/>
        <v>0</v>
      </c>
      <c r="Z64" s="118">
        <f t="shared" si="26"/>
        <v>0</v>
      </c>
      <c r="AA64" s="118">
        <f t="shared" si="26"/>
        <v>0</v>
      </c>
      <c r="AB64" s="118">
        <f t="shared" si="26"/>
        <v>1</v>
      </c>
      <c r="AC64" s="118">
        <f t="shared" si="26"/>
        <v>58.231499999999997</v>
      </c>
      <c r="AD64" s="118">
        <f t="shared" si="26"/>
        <v>0</v>
      </c>
      <c r="AE64" s="118">
        <f t="shared" si="26"/>
        <v>0</v>
      </c>
      <c r="AF64" s="118">
        <f t="shared" si="26"/>
        <v>1</v>
      </c>
      <c r="AG64" s="118">
        <f t="shared" si="26"/>
        <v>9.8835999999999995</v>
      </c>
      <c r="AH64" s="118">
        <f t="shared" si="26"/>
        <v>0</v>
      </c>
      <c r="AI64" s="118">
        <f t="shared" si="26"/>
        <v>0</v>
      </c>
      <c r="AJ64" s="118">
        <f t="shared" si="26"/>
        <v>4</v>
      </c>
      <c r="AK64" s="118">
        <f t="shared" si="26"/>
        <v>119.3395</v>
      </c>
      <c r="AL64" s="118">
        <f t="shared" si="26"/>
        <v>1</v>
      </c>
      <c r="AM64" s="118">
        <f t="shared" si="26"/>
        <v>3.3050999999999999</v>
      </c>
    </row>
    <row r="65" spans="1:39" x14ac:dyDescent="0.15">
      <c r="A65" s="38"/>
      <c r="B65" s="802" t="s">
        <v>232</v>
      </c>
      <c r="C65" s="803"/>
      <c r="D65" s="36"/>
      <c r="E65" s="36"/>
      <c r="F65" s="36"/>
      <c r="G65" s="36"/>
      <c r="H65" s="36">
        <f t="shared" ref="H65:AM65" si="27">SUMIF(H27,"&gt;0")+SUMIF(H29,"&gt;0")</f>
        <v>0</v>
      </c>
      <c r="I65" s="36">
        <f t="shared" si="27"/>
        <v>0</v>
      </c>
      <c r="J65" s="36">
        <f t="shared" si="27"/>
        <v>1</v>
      </c>
      <c r="K65" s="36">
        <f t="shared" si="27"/>
        <v>31.54</v>
      </c>
      <c r="L65" s="36">
        <f t="shared" si="27"/>
        <v>0</v>
      </c>
      <c r="M65" s="36">
        <f t="shared" si="27"/>
        <v>0</v>
      </c>
      <c r="N65" s="36">
        <f t="shared" si="27"/>
        <v>0</v>
      </c>
      <c r="O65" s="36">
        <f t="shared" si="27"/>
        <v>0</v>
      </c>
      <c r="P65" s="36">
        <f t="shared" si="27"/>
        <v>0</v>
      </c>
      <c r="Q65" s="36">
        <f t="shared" si="27"/>
        <v>0</v>
      </c>
      <c r="R65" s="36">
        <f t="shared" si="27"/>
        <v>0</v>
      </c>
      <c r="S65" s="36">
        <f t="shared" si="27"/>
        <v>0</v>
      </c>
      <c r="T65" s="36">
        <f t="shared" si="27"/>
        <v>1</v>
      </c>
      <c r="U65" s="36">
        <f t="shared" si="27"/>
        <v>12.3726</v>
      </c>
      <c r="V65" s="36">
        <f t="shared" si="27"/>
        <v>0</v>
      </c>
      <c r="W65" s="36">
        <f t="shared" si="27"/>
        <v>0</v>
      </c>
      <c r="X65" s="36">
        <f t="shared" si="27"/>
        <v>0</v>
      </c>
      <c r="Y65" s="36">
        <f t="shared" si="27"/>
        <v>0</v>
      </c>
      <c r="Z65" s="36">
        <f t="shared" si="27"/>
        <v>0</v>
      </c>
      <c r="AA65" s="36">
        <f t="shared" si="27"/>
        <v>0</v>
      </c>
      <c r="AB65" s="36">
        <f t="shared" si="27"/>
        <v>0</v>
      </c>
      <c r="AC65" s="36">
        <f t="shared" si="27"/>
        <v>0</v>
      </c>
      <c r="AD65" s="36">
        <f t="shared" si="27"/>
        <v>0</v>
      </c>
      <c r="AE65" s="36">
        <f t="shared" si="27"/>
        <v>0</v>
      </c>
      <c r="AF65" s="36">
        <f t="shared" si="27"/>
        <v>0</v>
      </c>
      <c r="AG65" s="36">
        <f t="shared" si="27"/>
        <v>0</v>
      </c>
      <c r="AH65" s="36">
        <f t="shared" si="27"/>
        <v>0</v>
      </c>
      <c r="AI65" s="36">
        <f t="shared" si="27"/>
        <v>0</v>
      </c>
      <c r="AJ65" s="36">
        <f t="shared" si="27"/>
        <v>15</v>
      </c>
      <c r="AK65" s="36">
        <f t="shared" si="27"/>
        <v>2604.2440999999999</v>
      </c>
      <c r="AL65" s="36">
        <f t="shared" si="27"/>
        <v>2</v>
      </c>
      <c r="AM65" s="36">
        <f t="shared" si="27"/>
        <v>2379.1205</v>
      </c>
    </row>
    <row r="66" spans="1:39" x14ac:dyDescent="0.15">
      <c r="A66" s="743"/>
      <c r="B66" s="744"/>
      <c r="C66" s="139" t="s">
        <v>145</v>
      </c>
      <c r="D66" s="118">
        <f t="shared" ref="D66:AM66" si="28">SUMIF(D38,"&gt;0")</f>
        <v>34</v>
      </c>
      <c r="E66" s="118">
        <f t="shared" si="28"/>
        <v>7484.901899999998</v>
      </c>
      <c r="F66" s="118">
        <f t="shared" si="28"/>
        <v>16</v>
      </c>
      <c r="G66" s="118">
        <f t="shared" si="28"/>
        <v>6109.0824999999995</v>
      </c>
      <c r="H66" s="118">
        <f t="shared" si="28"/>
        <v>5</v>
      </c>
      <c r="I66" s="118">
        <f t="shared" si="28"/>
        <v>200.2509</v>
      </c>
      <c r="J66" s="118">
        <f t="shared" si="28"/>
        <v>5</v>
      </c>
      <c r="K66" s="118">
        <f t="shared" si="28"/>
        <v>269.95839999999998</v>
      </c>
      <c r="L66" s="118">
        <f t="shared" si="28"/>
        <v>0</v>
      </c>
      <c r="M66" s="118">
        <f t="shared" si="28"/>
        <v>0</v>
      </c>
      <c r="N66" s="118">
        <f t="shared" si="28"/>
        <v>1</v>
      </c>
      <c r="O66" s="118">
        <f t="shared" si="28"/>
        <v>14.1257</v>
      </c>
      <c r="P66" s="118">
        <f t="shared" si="28"/>
        <v>0</v>
      </c>
      <c r="Q66" s="118">
        <f t="shared" si="28"/>
        <v>0</v>
      </c>
      <c r="R66" s="118">
        <f t="shared" si="28"/>
        <v>0</v>
      </c>
      <c r="S66" s="118">
        <f t="shared" si="28"/>
        <v>0</v>
      </c>
      <c r="T66" s="118">
        <f t="shared" si="28"/>
        <v>2</v>
      </c>
      <c r="U66" s="118">
        <f t="shared" si="28"/>
        <v>294.66669999999999</v>
      </c>
      <c r="V66" s="118">
        <f t="shared" si="28"/>
        <v>0</v>
      </c>
      <c r="W66" s="118">
        <f t="shared" si="28"/>
        <v>0</v>
      </c>
      <c r="X66" s="118">
        <f t="shared" si="28"/>
        <v>0</v>
      </c>
      <c r="Y66" s="118">
        <f t="shared" si="28"/>
        <v>0</v>
      </c>
      <c r="Z66" s="118">
        <f t="shared" si="28"/>
        <v>0</v>
      </c>
      <c r="AA66" s="118">
        <f t="shared" si="28"/>
        <v>0</v>
      </c>
      <c r="AB66" s="118">
        <f t="shared" si="28"/>
        <v>0</v>
      </c>
      <c r="AC66" s="118">
        <f t="shared" si="28"/>
        <v>0</v>
      </c>
      <c r="AD66" s="118">
        <f t="shared" si="28"/>
        <v>0</v>
      </c>
      <c r="AE66" s="118">
        <f t="shared" si="28"/>
        <v>0</v>
      </c>
      <c r="AF66" s="118">
        <f t="shared" si="28"/>
        <v>1</v>
      </c>
      <c r="AG66" s="118">
        <f t="shared" si="28"/>
        <v>64.888900000000007</v>
      </c>
      <c r="AH66" s="118">
        <f t="shared" si="28"/>
        <v>0</v>
      </c>
      <c r="AI66" s="118">
        <f t="shared" si="28"/>
        <v>0</v>
      </c>
      <c r="AJ66" s="118">
        <f t="shared" si="28"/>
        <v>1</v>
      </c>
      <c r="AK66" s="118">
        <f t="shared" si="28"/>
        <v>220.94550000000001</v>
      </c>
      <c r="AL66" s="118">
        <f t="shared" si="28"/>
        <v>3</v>
      </c>
      <c r="AM66" s="118">
        <f t="shared" si="28"/>
        <v>310.98329999999999</v>
      </c>
    </row>
    <row r="67" spans="1:39" x14ac:dyDescent="0.15">
      <c r="A67" s="95"/>
      <c r="B67" s="806" t="s">
        <v>232</v>
      </c>
      <c r="C67" s="807"/>
      <c r="D67" s="92"/>
      <c r="E67" s="92"/>
      <c r="F67" s="92"/>
      <c r="G67" s="92"/>
      <c r="H67" s="92">
        <f t="shared" ref="H67:AM67" si="29">SUMIF(H39,"&gt;0")</f>
        <v>0</v>
      </c>
      <c r="I67" s="92">
        <f t="shared" si="29"/>
        <v>0</v>
      </c>
      <c r="J67" s="92">
        <f t="shared" si="29"/>
        <v>0</v>
      </c>
      <c r="K67" s="92">
        <f t="shared" si="29"/>
        <v>0</v>
      </c>
      <c r="L67" s="92">
        <f t="shared" si="29"/>
        <v>0</v>
      </c>
      <c r="M67" s="92">
        <f t="shared" si="29"/>
        <v>0</v>
      </c>
      <c r="N67" s="92">
        <f t="shared" si="29"/>
        <v>0</v>
      </c>
      <c r="O67" s="92">
        <f t="shared" si="29"/>
        <v>0</v>
      </c>
      <c r="P67" s="92">
        <f t="shared" si="29"/>
        <v>0</v>
      </c>
      <c r="Q67" s="92">
        <f t="shared" si="29"/>
        <v>0</v>
      </c>
      <c r="R67" s="92">
        <f t="shared" si="29"/>
        <v>0</v>
      </c>
      <c r="S67" s="92">
        <f t="shared" si="29"/>
        <v>0</v>
      </c>
      <c r="T67" s="92">
        <f t="shared" si="29"/>
        <v>0</v>
      </c>
      <c r="U67" s="92">
        <f t="shared" si="29"/>
        <v>0</v>
      </c>
      <c r="V67" s="92">
        <f t="shared" si="29"/>
        <v>0</v>
      </c>
      <c r="W67" s="92">
        <f t="shared" si="29"/>
        <v>0</v>
      </c>
      <c r="X67" s="92">
        <f t="shared" si="29"/>
        <v>0</v>
      </c>
      <c r="Y67" s="92">
        <f t="shared" si="29"/>
        <v>0</v>
      </c>
      <c r="Z67" s="92">
        <f t="shared" si="29"/>
        <v>0</v>
      </c>
      <c r="AA67" s="92">
        <f t="shared" si="29"/>
        <v>0</v>
      </c>
      <c r="AB67" s="92">
        <f t="shared" si="29"/>
        <v>0</v>
      </c>
      <c r="AC67" s="92">
        <f t="shared" si="29"/>
        <v>0</v>
      </c>
      <c r="AD67" s="92">
        <f t="shared" si="29"/>
        <v>0</v>
      </c>
      <c r="AE67" s="92">
        <f t="shared" si="29"/>
        <v>0</v>
      </c>
      <c r="AF67" s="92">
        <f t="shared" si="29"/>
        <v>0</v>
      </c>
      <c r="AG67" s="92">
        <f t="shared" si="29"/>
        <v>0</v>
      </c>
      <c r="AH67" s="92">
        <f t="shared" si="29"/>
        <v>0</v>
      </c>
      <c r="AI67" s="92">
        <f t="shared" si="29"/>
        <v>0</v>
      </c>
      <c r="AJ67" s="92">
        <f t="shared" si="29"/>
        <v>1</v>
      </c>
      <c r="AK67" s="92">
        <f t="shared" si="29"/>
        <v>132.19130000000001</v>
      </c>
      <c r="AL67" s="92">
        <f t="shared" si="29"/>
        <v>0</v>
      </c>
      <c r="AM67" s="92">
        <f t="shared" si="29"/>
        <v>0</v>
      </c>
    </row>
    <row r="68" spans="1:39" ht="12.95" customHeight="1" x14ac:dyDescent="0.15">
      <c r="A68" s="114" t="s">
        <v>233</v>
      </c>
      <c r="B68" s="114"/>
    </row>
    <row r="69" spans="1:39" ht="12.95" customHeight="1" x14ac:dyDescent="0.15">
      <c r="A69" s="114" t="s">
        <v>234</v>
      </c>
      <c r="B69" s="114"/>
    </row>
    <row r="70" spans="1:39" ht="12.95" customHeight="1" x14ac:dyDescent="0.15">
      <c r="A70" s="114" t="s">
        <v>235</v>
      </c>
      <c r="B70" s="114"/>
    </row>
  </sheetData>
  <sheetProtection autoFilter="0"/>
  <mergeCells count="81">
    <mergeCell ref="A56:B56"/>
    <mergeCell ref="B57:C57"/>
    <mergeCell ref="B65:C65"/>
    <mergeCell ref="A66:B66"/>
    <mergeCell ref="A58:B58"/>
    <mergeCell ref="B67:C67"/>
    <mergeCell ref="B59:C59"/>
    <mergeCell ref="A60:B60"/>
    <mergeCell ref="B61:C61"/>
    <mergeCell ref="A62:B62"/>
    <mergeCell ref="B63:C63"/>
    <mergeCell ref="A64:B64"/>
    <mergeCell ref="A52:B52"/>
    <mergeCell ref="B53:C53"/>
    <mergeCell ref="A54:B54"/>
    <mergeCell ref="B55:C55"/>
    <mergeCell ref="A40:B40"/>
    <mergeCell ref="B41:C41"/>
    <mergeCell ref="A42:B42"/>
    <mergeCell ref="B43:C43"/>
    <mergeCell ref="A44:B44"/>
    <mergeCell ref="B45:C45"/>
    <mergeCell ref="B47:C47"/>
    <mergeCell ref="A48:B48"/>
    <mergeCell ref="B49:C49"/>
    <mergeCell ref="A50:B50"/>
    <mergeCell ref="B51:C51"/>
    <mergeCell ref="A46:B46"/>
    <mergeCell ref="B35:C35"/>
    <mergeCell ref="A36:B36"/>
    <mergeCell ref="B37:C37"/>
    <mergeCell ref="A38:B38"/>
    <mergeCell ref="B39:C39"/>
    <mergeCell ref="A20:B20"/>
    <mergeCell ref="B21:C21"/>
    <mergeCell ref="A34:B34"/>
    <mergeCell ref="B23:C23"/>
    <mergeCell ref="A24:B24"/>
    <mergeCell ref="B25:C25"/>
    <mergeCell ref="A26:B26"/>
    <mergeCell ref="B27:C27"/>
    <mergeCell ref="A28:B28"/>
    <mergeCell ref="B29:C29"/>
    <mergeCell ref="A22:B22"/>
    <mergeCell ref="A30:B30"/>
    <mergeCell ref="B31:C31"/>
    <mergeCell ref="A32:B32"/>
    <mergeCell ref="B33:C33"/>
    <mergeCell ref="B11:C11"/>
    <mergeCell ref="A12:B12"/>
    <mergeCell ref="B13:C13"/>
    <mergeCell ref="A14:B14"/>
    <mergeCell ref="B15:C15"/>
    <mergeCell ref="A16:B16"/>
    <mergeCell ref="B17:C17"/>
    <mergeCell ref="A18:B18"/>
    <mergeCell ref="B19:C19"/>
    <mergeCell ref="AL3:AM4"/>
    <mergeCell ref="A6:C6"/>
    <mergeCell ref="B7:C7"/>
    <mergeCell ref="A8:B8"/>
    <mergeCell ref="B9:C9"/>
    <mergeCell ref="AH3:AI4"/>
    <mergeCell ref="AJ3:AK4"/>
    <mergeCell ref="L3:M4"/>
    <mergeCell ref="X3:Y4"/>
    <mergeCell ref="A3:C5"/>
    <mergeCell ref="D3:E4"/>
    <mergeCell ref="F3:G4"/>
    <mergeCell ref="H3:I4"/>
    <mergeCell ref="J3:K4"/>
    <mergeCell ref="A10:B10"/>
    <mergeCell ref="Z3:AA4"/>
    <mergeCell ref="AB3:AC4"/>
    <mergeCell ref="AD3:AE4"/>
    <mergeCell ref="AF3:AG4"/>
    <mergeCell ref="N3:O4"/>
    <mergeCell ref="P3:Q4"/>
    <mergeCell ref="R3:S4"/>
    <mergeCell ref="T3:U4"/>
    <mergeCell ref="V3:W4"/>
  </mergeCells>
  <phoneticPr fontId="4"/>
  <dataValidations count="1">
    <dataValidation type="decimal" operator="greaterThanOrEqual" allowBlank="1" showInputMessage="1" showErrorMessage="1" sqref="G31:G39 D8:E8 D10:D29 G8:AM29 H32:AM39 G40:AM70 D31:D70" xr:uid="{9EFF117B-2AB8-4828-B664-81BCD705AF36}">
      <formula1>0</formula1>
    </dataValidation>
  </dataValidations>
  <pageMargins left="0.39370078740157483" right="0.19685039370078741" top="0.78740157480314965" bottom="0.19685039370078741" header="0" footer="0"/>
  <pageSetup paperSize="8" scale="44" fitToHeight="0" pageOrder="overThenDown" orientation="landscape" r:id="rId1"/>
  <headerFooter alignWithMargins="0"/>
  <colBreaks count="2" manualBreakCount="2">
    <brk id="15" max="1048575" man="1"/>
    <brk id="27"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FC1B1-5A68-4D62-9AD0-F27AC98FC0B5}">
  <sheetPr codeName="Sheet13"/>
  <dimension ref="A1:N98"/>
  <sheetViews>
    <sheetView view="pageBreakPreview" zoomScaleNormal="100" zoomScaleSheetLayoutView="100" workbookViewId="0">
      <selection activeCell="C10" sqref="C10"/>
    </sheetView>
  </sheetViews>
  <sheetFormatPr defaultColWidth="9" defaultRowHeight="13.5" x14ac:dyDescent="0.15"/>
  <cols>
    <col min="1" max="1" width="16.5" style="7" customWidth="1"/>
    <col min="2" max="2" width="12.5" style="7" customWidth="1"/>
    <col min="3" max="3" width="28.5" style="7" customWidth="1"/>
    <col min="4" max="6" width="13.25" style="7" customWidth="1"/>
    <col min="7" max="7" width="28.5" style="7" customWidth="1"/>
    <col min="8" max="10" width="13.25" style="7" customWidth="1"/>
    <col min="11" max="11" width="28.5" style="7" customWidth="1"/>
    <col min="12" max="14" width="13.25" style="7" customWidth="1"/>
    <col min="15" max="16384" width="9" style="7"/>
  </cols>
  <sheetData>
    <row r="1" spans="1:14" x14ac:dyDescent="0.15">
      <c r="A1" t="s">
        <v>236</v>
      </c>
      <c r="B1"/>
      <c r="C1"/>
      <c r="D1"/>
      <c r="E1"/>
      <c r="F1"/>
      <c r="G1"/>
      <c r="H1"/>
      <c r="I1"/>
      <c r="J1"/>
      <c r="K1"/>
      <c r="L1"/>
      <c r="M1"/>
      <c r="N1"/>
    </row>
    <row r="2" spans="1:14" x14ac:dyDescent="0.15">
      <c r="A2"/>
      <c r="B2"/>
      <c r="C2"/>
      <c r="D2"/>
      <c r="E2"/>
      <c r="F2"/>
      <c r="G2"/>
      <c r="H2"/>
      <c r="I2"/>
      <c r="J2"/>
      <c r="K2"/>
      <c r="L2"/>
      <c r="M2"/>
      <c r="N2" s="9" t="s">
        <v>70</v>
      </c>
    </row>
    <row r="3" spans="1:14" ht="13.5" customHeight="1" x14ac:dyDescent="0.15">
      <c r="A3" s="810" t="s">
        <v>237</v>
      </c>
      <c r="B3" s="808" t="s">
        <v>238</v>
      </c>
      <c r="C3" s="808" t="s">
        <v>239</v>
      </c>
      <c r="D3" s="808"/>
      <c r="E3" s="808"/>
      <c r="F3" s="808"/>
      <c r="G3" s="808" t="s">
        <v>240</v>
      </c>
      <c r="H3" s="808"/>
      <c r="I3" s="808"/>
      <c r="J3" s="808"/>
      <c r="K3" s="813" t="s">
        <v>241</v>
      </c>
      <c r="L3" s="814"/>
      <c r="M3" s="814"/>
      <c r="N3" s="815"/>
    </row>
    <row r="4" spans="1:14" x14ac:dyDescent="0.15">
      <c r="A4" s="811"/>
      <c r="B4" s="808"/>
      <c r="C4" s="808" t="s">
        <v>242</v>
      </c>
      <c r="D4" s="808" t="s">
        <v>243</v>
      </c>
      <c r="E4" s="808"/>
      <c r="F4" s="808"/>
      <c r="G4" s="808" t="s">
        <v>242</v>
      </c>
      <c r="H4" s="808" t="s">
        <v>244</v>
      </c>
      <c r="I4" s="808"/>
      <c r="J4" s="808"/>
      <c r="K4" s="808" t="s">
        <v>242</v>
      </c>
      <c r="L4" s="808" t="s">
        <v>243</v>
      </c>
      <c r="M4" s="808"/>
      <c r="N4" s="808"/>
    </row>
    <row r="5" spans="1:14" x14ac:dyDescent="0.15">
      <c r="A5" s="812"/>
      <c r="B5" s="808"/>
      <c r="C5" s="808"/>
      <c r="D5" s="75" t="s">
        <v>120</v>
      </c>
      <c r="E5" s="75" t="s">
        <v>188</v>
      </c>
      <c r="F5" s="75" t="s">
        <v>189</v>
      </c>
      <c r="G5" s="808"/>
      <c r="H5" s="75" t="s">
        <v>11</v>
      </c>
      <c r="I5" s="75" t="s">
        <v>188</v>
      </c>
      <c r="J5" s="75" t="s">
        <v>189</v>
      </c>
      <c r="K5" s="808"/>
      <c r="L5" s="75" t="s">
        <v>11</v>
      </c>
      <c r="M5" s="75" t="s">
        <v>188</v>
      </c>
      <c r="N5" s="75" t="s">
        <v>189</v>
      </c>
    </row>
    <row r="6" spans="1:14" ht="18" customHeight="1" thickBot="1" x14ac:dyDescent="0.2">
      <c r="A6" s="281">
        <v>45748</v>
      </c>
      <c r="B6" s="76">
        <f>IF(B7&gt;0,B7,0)+IF(B11&gt;0,B11,0)+IF(B14&gt;0,B14,0)+IF(B18&gt;0,B18,0)+IF(B21&gt;0,B21,0)+IF(B29&gt;0,B29,0)+IF(B32&gt;0,B32,0)+IF(B36&gt;0,B36,0)+IF(B39&gt;0,B39,0)+IF(B45&gt;0,B45,0)+IF(B48&gt;0,B48,0)+IF(B52&gt;0,B52,0)+IF(B56&gt;0,B56,0)+IF(B60&gt;0,B60,0)</f>
        <v>111190.34999999999</v>
      </c>
      <c r="C6" s="282"/>
      <c r="D6" s="76">
        <f>IF(D7&gt;0,D7,0)+IF(D11&gt;0,D11,0)+IF(D14&gt;0,D14,0)+IF(D18&gt;0,D18,0)+IF(D21&gt;0,D21,0)+IF(D29&gt;0,D29,0)+IF(D32&gt;0,D32,0)+IF(D36&gt;0,D36,0)+IF(D39&gt;0,D39,0)+IF(D45&gt;0,D45,0)+IF(D48&gt;0,D48,0)+IF(D52&gt;0,D52,0)+IF(D56&gt;0,D56,0)+IF(D60&gt;0,D60,0)</f>
        <v>40709.5</v>
      </c>
      <c r="E6" s="76">
        <f>IF(E7&gt;0,E7,0)+IF(E11&gt;0,E11,0)+IF(E14&gt;0,E14,0)+IF(E18&gt;0,E18,0)+IF(E21&gt;0,E21,0)+IF(E29&gt;0,E29,0)+IF(E32&gt;0,E32,0)+IF(E36&gt;0,E36,0)+IF(E39&gt;0,E39,0)+IF(E45&gt;0,E45,0)+IF(E48&gt;0,E48,0)+IF(E52&gt;0,E52,0)+IF(E56&gt;0,E56,0)+IF(E60&gt;0,E60,0)</f>
        <v>32841.870000000003</v>
      </c>
      <c r="F6" s="76">
        <f>IF(F7&gt;0,F7,0)+IF(F11&gt;0,F11,0)+IF(F14&gt;0,F14,0)+IF(F18&gt;0,F18,0)+IF(F21&gt;0,F21,0)+IF(F29&gt;0,F29,0)+IF(F32&gt;0,F32,0)+IF(F36&gt;0,F36,0)+IF(F39&gt;0,F39,0)+IF(F45&gt;0,F45,0)+IF(F48&gt;0,F48,0)+IF(F52&gt;0,F52,0)+IF(F56&gt;0,F56,0)+IF(F60&gt;0,F60,0)</f>
        <v>7867.6299999999992</v>
      </c>
      <c r="G6" s="282"/>
      <c r="H6" s="76">
        <f>IF(H7&gt;0,H7,0)+IF(H11&gt;0,H11,0)+IF(H14&gt;0,H14,0)+IF(H18&gt;0,H18,0)+IF(H21&gt;0,H21,0)+IF(H29&gt;0,H29,0)+IF(H32&gt;0,H32,0)+IF(H36&gt;0,H36,0)+IF(H39&gt;0,H39,0)+IF(H45&gt;0,H45,0)+IF(H48&gt;0,H48,0)+IF(H52&gt;0,H52,0)+IF(H56&gt;0,H56,0)+IF(H60&gt;0,H60,0)</f>
        <v>36309.219999999994</v>
      </c>
      <c r="I6" s="76">
        <f>IF(I7&gt;0,I7,0)+IF(I11&gt;0,I11,0)+IF(I14&gt;0,I14,0)+IF(I18&gt;0,I18,0)+IF(I21&gt;0,I21,0)+IF(I29&gt;0,I29,0)+IF(I32&gt;0,I32,0)+IF(I36&gt;0,I36,0)+IF(I39&gt;0,I39,0)+IF(I45&gt;0,I45,0)+IF(I48&gt;0,I48,0)+IF(I52&gt;0,I52,0)+IF(I56&gt;0,I56,0)+IF(I60&gt;0,I60,0)</f>
        <v>36066.579999999994</v>
      </c>
      <c r="J6" s="76">
        <f>IF(J7&gt;0,J7,0)+IF(J11&gt;0,J11,0)+IF(J14&gt;0,J14,0)+IF(J18&gt;0,J18,0)+IF(J21&gt;0,J21,0)+IF(J29&gt;0,J29,0)+IF(J32&gt;0,J32,0)+IF(J36&gt;0,J36,0)+IF(J39&gt;0,J39,0)+IF(J45&gt;0,J45,0)+IF(J48&gt;0,J48,0)+IF(J52&gt;0,J52,0)+IF(J56&gt;0,J56,0)+IF(J60&gt;0,J60,0)</f>
        <v>242.64</v>
      </c>
      <c r="K6" s="282"/>
      <c r="L6" s="76">
        <f>IF(L7&gt;0,L7,0)+IF(L11&gt;0,L11,0)+IF(L14&gt;0,L14,0)+IF(L18&gt;0,L18,0)+IF(L21&gt;0,L21,0)+IF(L29&gt;0,L29,0)+IF(L32&gt;0,L32,0)+IF(L36&gt;0,L36,0)+IF(L39&gt;0,L39,0)+IF(L45&gt;0,L45,0)+IF(L48&gt;0,L48,0)+IF(L52&gt;0,L52,0)+IF(L56&gt;0,L56,0)+IF(L60&gt;0,L60,0)</f>
        <v>34171.62999999999</v>
      </c>
      <c r="M6" s="76">
        <f>IF(M7&gt;0,M7,0)+IF(M11&gt;0,M11,0)+IF(M14&gt;0,M14,0)+IF(M18&gt;0,M18,0)+IF(M21&gt;0,M21,0)+IF(M29&gt;0,M29,0)+IF(M32&gt;0,M32,0)+IF(M36&gt;0,M36,0)+IF(M39&gt;0,M39,0)+IF(M45&gt;0,M45,0)+IF(M48&gt;0,M48,0)+IF(M52&gt;0,M52,0)+IF(M56&gt;0,M56,0)+IF(M60&gt;0,M60,0)</f>
        <v>17131.990000000002</v>
      </c>
      <c r="N6" s="76">
        <f>IF(N7&gt;0,N7,0)+IF(N11&gt;0,N11,0)+IF(N14&gt;0,N14,0)+IF(N18&gt;0,N18,0)+IF(N21&gt;0,N21,0)+IF(N29&gt;0,N29,0)+IF(N32&gt;0,N32,0)+IF(N36&gt;0,N36,0)+IF(N39&gt;0,N39,0)+IF(N45&gt;0,N45,0)+IF(N48&gt;0,N48,0)+IF(N52&gt;0,N52,0)+IF(N56&gt;0,N56,0)+IF(N60&gt;0,N60,0)</f>
        <v>17039.640000000003</v>
      </c>
    </row>
    <row r="7" spans="1:14" ht="13.5" customHeight="1" thickTop="1" x14ac:dyDescent="0.15">
      <c r="A7" s="69" t="s">
        <v>16</v>
      </c>
      <c r="B7" s="189">
        <f>IF(D7&gt;0,D7,0)+IF(H7&gt;0,H7,0)+IF(L7&gt;0,L7,0)</f>
        <v>18565.489999999998</v>
      </c>
      <c r="C7" s="283" t="s">
        <v>8</v>
      </c>
      <c r="D7" s="189">
        <f>SUMIF(D8:D10,"&gt;0")</f>
        <v>16740.98</v>
      </c>
      <c r="E7" s="189">
        <f>SUMIF(E8:E10,"&gt;0")</f>
        <v>16740.98</v>
      </c>
      <c r="F7" s="189">
        <f>SUMIF(F8:F10,"&gt;0")</f>
        <v>0</v>
      </c>
      <c r="G7" s="283" t="s">
        <v>8</v>
      </c>
      <c r="H7" s="189">
        <f>SUMIF(H8:H10,"&gt;0")</f>
        <v>430.51</v>
      </c>
      <c r="I7" s="189">
        <f>SUMIF(I8:I10,"&gt;0")</f>
        <v>430.51</v>
      </c>
      <c r="J7" s="189">
        <f>SUMIF(J8:J10,"&gt;0")</f>
        <v>0</v>
      </c>
      <c r="K7" s="283" t="s">
        <v>8</v>
      </c>
      <c r="L7" s="189">
        <f>SUMIF(L8:L10,"&gt;0")</f>
        <v>1394.0000000000002</v>
      </c>
      <c r="M7" s="189">
        <f>SUMIF(M8:M10,"&gt;0")</f>
        <v>37.75</v>
      </c>
      <c r="N7" s="189">
        <f>SUMIF(N8:N10,"&gt;0")</f>
        <v>1356.2500000000002</v>
      </c>
    </row>
    <row r="8" spans="1:14" ht="13.5" customHeight="1" x14ac:dyDescent="0.15">
      <c r="A8" s="290"/>
      <c r="B8" s="189"/>
      <c r="C8" s="284" t="s">
        <v>706</v>
      </c>
      <c r="D8" s="285">
        <f>SUMIF(E8:F8,"&gt;0")</f>
        <v>16740.98</v>
      </c>
      <c r="E8" s="190">
        <v>16740.98</v>
      </c>
      <c r="F8" s="190">
        <v>0</v>
      </c>
      <c r="G8" s="284" t="s">
        <v>707</v>
      </c>
      <c r="H8" s="285">
        <f>SUMIF(I8:J8,"&gt;0")</f>
        <v>430.51</v>
      </c>
      <c r="I8" s="190">
        <v>430.51</v>
      </c>
      <c r="J8" s="190">
        <v>0</v>
      </c>
      <c r="K8" s="284" t="s">
        <v>708</v>
      </c>
      <c r="L8" s="285">
        <f>SUMIF(M8:N8,"&gt;0")</f>
        <v>753.82</v>
      </c>
      <c r="M8" s="190">
        <v>0</v>
      </c>
      <c r="N8" s="190">
        <v>753.82</v>
      </c>
    </row>
    <row r="9" spans="1:14" ht="13.5" customHeight="1" x14ac:dyDescent="0.15">
      <c r="A9" s="290"/>
      <c r="B9" s="189"/>
      <c r="C9" s="284"/>
      <c r="D9" s="285">
        <f>SUMIF(E9:F9,"&gt;0")</f>
        <v>0</v>
      </c>
      <c r="E9" s="190"/>
      <c r="F9" s="190"/>
      <c r="G9" s="284"/>
      <c r="H9" s="285">
        <f>SUMIF(I9:J9,"&gt;0")</f>
        <v>0</v>
      </c>
      <c r="I9" s="190"/>
      <c r="J9" s="190"/>
      <c r="K9" s="284" t="s">
        <v>709</v>
      </c>
      <c r="L9" s="285">
        <f>SUMIF(M9:N9,"&gt;0")</f>
        <v>561.46</v>
      </c>
      <c r="M9" s="190">
        <v>0</v>
      </c>
      <c r="N9" s="190">
        <v>561.46</v>
      </c>
    </row>
    <row r="10" spans="1:14" ht="13.5" customHeight="1" x14ac:dyDescent="0.15">
      <c r="A10" s="290"/>
      <c r="B10" s="189"/>
      <c r="C10" s="284"/>
      <c r="D10" s="285">
        <f>SUMIF(E10:F10,"&gt;0")</f>
        <v>0</v>
      </c>
      <c r="E10" s="190"/>
      <c r="F10" s="190"/>
      <c r="G10" s="284"/>
      <c r="H10" s="285">
        <f>SUMIF(I10:J10,"&gt;0")</f>
        <v>0</v>
      </c>
      <c r="I10" s="190"/>
      <c r="J10" s="190"/>
      <c r="K10" s="284" t="s">
        <v>710</v>
      </c>
      <c r="L10" s="285">
        <f>SUMIF(M10:N10,"&gt;0")</f>
        <v>78.72</v>
      </c>
      <c r="M10" s="190">
        <v>37.75</v>
      </c>
      <c r="N10" s="190">
        <v>40.97</v>
      </c>
    </row>
    <row r="11" spans="1:14" ht="13.5" customHeight="1" x14ac:dyDescent="0.15">
      <c r="A11" s="101" t="s">
        <v>17</v>
      </c>
      <c r="B11" s="188">
        <f>IF(D11&gt;0,D11,0)+IF(H11&gt;0,H11,0)+IF(L11&gt;0,L11,0)</f>
        <v>6144.5199999999995</v>
      </c>
      <c r="C11" s="286" t="s">
        <v>8</v>
      </c>
      <c r="D11" s="188">
        <f>SUMIF(D12:D13,"&gt;0")</f>
        <v>1124.1099999999999</v>
      </c>
      <c r="E11" s="188">
        <f>SUMIF(E12:E13,"&gt;0")</f>
        <v>1124.1099999999999</v>
      </c>
      <c r="F11" s="188">
        <f>SUMIF(F12:F13,"&gt;0")</f>
        <v>0</v>
      </c>
      <c r="G11" s="286" t="s">
        <v>8</v>
      </c>
      <c r="H11" s="188">
        <f>SUMIF(H12:H13,"&gt;0")</f>
        <v>66.55</v>
      </c>
      <c r="I11" s="188">
        <f>SUMIF(I12:I13,"&gt;0")</f>
        <v>66.55</v>
      </c>
      <c r="J11" s="188">
        <f>SUMIF(J12:J13,"&gt;0")</f>
        <v>0</v>
      </c>
      <c r="K11" s="286" t="s">
        <v>8</v>
      </c>
      <c r="L11" s="188">
        <f>SUMIF(L12:L13,"&gt;0")</f>
        <v>4953.8599999999997</v>
      </c>
      <c r="M11" s="188">
        <f>SUMIF(M12:M13,"&gt;0")</f>
        <v>4149.53</v>
      </c>
      <c r="N11" s="188">
        <f>SUMIF(N12:N13,"&gt;0")</f>
        <v>804.33</v>
      </c>
    </row>
    <row r="12" spans="1:14" ht="13.5" customHeight="1" x14ac:dyDescent="0.15">
      <c r="A12" s="290"/>
      <c r="B12" s="189"/>
      <c r="C12" s="284" t="s">
        <v>706</v>
      </c>
      <c r="D12" s="285">
        <f>SUMIF(E12:F12,"&gt;0")</f>
        <v>1124.1099999999999</v>
      </c>
      <c r="E12" s="190">
        <v>1124.1099999999999</v>
      </c>
      <c r="F12" s="190">
        <v>0</v>
      </c>
      <c r="G12" s="284" t="s">
        <v>707</v>
      </c>
      <c r="H12" s="285">
        <f>SUMIF(I12:J12,"&gt;0")</f>
        <v>39.25</v>
      </c>
      <c r="I12" s="190">
        <v>39.25</v>
      </c>
      <c r="J12" s="190">
        <v>0</v>
      </c>
      <c r="K12" s="284" t="s">
        <v>711</v>
      </c>
      <c r="L12" s="285">
        <f>SUMIF(M12:N12,"&gt;0")</f>
        <v>4953.8599999999997</v>
      </c>
      <c r="M12" s="190">
        <v>4149.53</v>
      </c>
      <c r="N12" s="190">
        <v>804.33</v>
      </c>
    </row>
    <row r="13" spans="1:14" ht="13.5" customHeight="1" x14ac:dyDescent="0.15">
      <c r="A13" s="290"/>
      <c r="B13" s="189"/>
      <c r="C13" s="284"/>
      <c r="D13" s="285">
        <f>SUMIF(E13:F13,"&gt;0")</f>
        <v>0</v>
      </c>
      <c r="E13" s="190"/>
      <c r="F13" s="190"/>
      <c r="G13" s="284" t="s">
        <v>712</v>
      </c>
      <c r="H13" s="285">
        <f>SUMIF(I13:J13,"&gt;0")</f>
        <v>27.3</v>
      </c>
      <c r="I13" s="190">
        <v>27.3</v>
      </c>
      <c r="J13" s="190">
        <v>0</v>
      </c>
      <c r="K13" s="284"/>
      <c r="L13" s="285">
        <f>SUMIF(M13:N13,"&gt;0")</f>
        <v>0</v>
      </c>
      <c r="M13" s="190"/>
      <c r="N13" s="190"/>
    </row>
    <row r="14" spans="1:14" ht="13.5" customHeight="1" x14ac:dyDescent="0.15">
      <c r="A14" s="101" t="s">
        <v>19</v>
      </c>
      <c r="B14" s="188">
        <f>IF(D14&gt;0,D14,0)+IF(H14&gt;0,H14,0)+IF(L14&gt;0,L14,0)</f>
        <v>8083.72</v>
      </c>
      <c r="C14" s="286" t="s">
        <v>8</v>
      </c>
      <c r="D14" s="188">
        <f>SUMIF(D15:D17,"&gt;0")</f>
        <v>5157.76</v>
      </c>
      <c r="E14" s="188">
        <f>SUMIF(E15:E17,"&gt;0")</f>
        <v>1285.8800000000001</v>
      </c>
      <c r="F14" s="188">
        <f>SUMIF(F15:F17,"&gt;0")</f>
        <v>3871.88</v>
      </c>
      <c r="G14" s="286" t="s">
        <v>8</v>
      </c>
      <c r="H14" s="188">
        <f>SUMIF(H15:H17,"&gt;0")</f>
        <v>1329.62</v>
      </c>
      <c r="I14" s="188">
        <f>SUMIF(I15:I17,"&gt;0")</f>
        <v>1329.62</v>
      </c>
      <c r="J14" s="188">
        <f>SUMIF(J15:J17,"&gt;0")</f>
        <v>0</v>
      </c>
      <c r="K14" s="286" t="s">
        <v>8</v>
      </c>
      <c r="L14" s="188">
        <f>SUMIF(L15:L17,"&gt;0")</f>
        <v>1596.34</v>
      </c>
      <c r="M14" s="188">
        <f>SUMIF(M15:M17,"&gt;0")</f>
        <v>0</v>
      </c>
      <c r="N14" s="188">
        <f>SUMIF(N15:N17,"&gt;0")</f>
        <v>1596.34</v>
      </c>
    </row>
    <row r="15" spans="1:14" ht="13.5" customHeight="1" x14ac:dyDescent="0.15">
      <c r="A15" s="290"/>
      <c r="B15" s="189"/>
      <c r="C15" s="284" t="s">
        <v>713</v>
      </c>
      <c r="D15" s="285">
        <f>SUMIF(E15:F15,"&gt;0")</f>
        <v>5157.76</v>
      </c>
      <c r="E15" s="190">
        <v>1285.8800000000001</v>
      </c>
      <c r="F15" s="190">
        <v>3871.88</v>
      </c>
      <c r="G15" s="284" t="s">
        <v>714</v>
      </c>
      <c r="H15" s="285">
        <f>SUMIF(I15:J15,"&gt;0")</f>
        <v>833.66</v>
      </c>
      <c r="I15" s="190">
        <v>833.66</v>
      </c>
      <c r="J15" s="190">
        <v>0</v>
      </c>
      <c r="K15" s="284" t="s">
        <v>715</v>
      </c>
      <c r="L15" s="285">
        <f>SUMIF(M15:N15,"&gt;0")</f>
        <v>219.06</v>
      </c>
      <c r="M15" s="190">
        <v>0</v>
      </c>
      <c r="N15" s="190">
        <v>219.06</v>
      </c>
    </row>
    <row r="16" spans="1:14" ht="13.5" customHeight="1" x14ac:dyDescent="0.15">
      <c r="A16" s="290"/>
      <c r="B16" s="189"/>
      <c r="C16" s="284"/>
      <c r="D16" s="285">
        <f>SUMIF(E16:F16,"&gt;0")</f>
        <v>0</v>
      </c>
      <c r="E16" s="190"/>
      <c r="F16" s="190"/>
      <c r="G16" s="284" t="s">
        <v>716</v>
      </c>
      <c r="H16" s="285">
        <f>SUMIF(I16:J16,"&gt;0")</f>
        <v>495.96</v>
      </c>
      <c r="I16" s="190">
        <v>495.96</v>
      </c>
      <c r="J16" s="190">
        <v>0</v>
      </c>
      <c r="K16" s="284" t="s">
        <v>717</v>
      </c>
      <c r="L16" s="285">
        <f>SUMIF(M16:N16,"&gt;0")</f>
        <v>626.48</v>
      </c>
      <c r="M16" s="190">
        <v>0</v>
      </c>
      <c r="N16" s="190">
        <v>626.48</v>
      </c>
    </row>
    <row r="17" spans="1:14" ht="13.5" customHeight="1" x14ac:dyDescent="0.15">
      <c r="A17" s="290"/>
      <c r="B17" s="189"/>
      <c r="C17" s="284"/>
      <c r="D17" s="285">
        <f>SUMIF(E17:F17,"&gt;0")</f>
        <v>0</v>
      </c>
      <c r="E17" s="190"/>
      <c r="F17" s="190"/>
      <c r="G17" s="284"/>
      <c r="H17" s="285">
        <f>SUMIF(I17:J17,"&gt;0")</f>
        <v>0</v>
      </c>
      <c r="I17" s="190"/>
      <c r="J17" s="190"/>
      <c r="K17" s="284" t="s">
        <v>718</v>
      </c>
      <c r="L17" s="285">
        <f>SUMIF(M17:N17,"&gt;0")</f>
        <v>750.8</v>
      </c>
      <c r="M17" s="190">
        <v>0</v>
      </c>
      <c r="N17" s="190">
        <v>750.8</v>
      </c>
    </row>
    <row r="18" spans="1:14" ht="13.5" customHeight="1" x14ac:dyDescent="0.15">
      <c r="A18" s="101" t="s">
        <v>20</v>
      </c>
      <c r="B18" s="188">
        <f>IF(D18&gt;0,D18,0)+IF(H18&gt;0,H18,0)+IF(L18&gt;0,L18,0)</f>
        <v>8500.43</v>
      </c>
      <c r="C18" s="286" t="s">
        <v>8</v>
      </c>
      <c r="D18" s="188">
        <f>SUMIF(D19:D20,"&gt;0")</f>
        <v>0</v>
      </c>
      <c r="E18" s="188">
        <f>SUMIF(E19:E20,"&gt;0")</f>
        <v>0</v>
      </c>
      <c r="F18" s="188">
        <f>SUMIF(F19:F20,"&gt;0")</f>
        <v>0</v>
      </c>
      <c r="G18" s="286" t="s">
        <v>8</v>
      </c>
      <c r="H18" s="188">
        <f>SUMIF(H19:H20,"&gt;0")</f>
        <v>5490.45</v>
      </c>
      <c r="I18" s="188">
        <f>SUMIF(I19:I20,"&gt;0")</f>
        <v>5490.45</v>
      </c>
      <c r="J18" s="188">
        <f>SUMIF(J19:J20,"&gt;0")</f>
        <v>0</v>
      </c>
      <c r="K18" s="286" t="s">
        <v>8</v>
      </c>
      <c r="L18" s="188">
        <f>SUMIF(L19:L20,"&gt;0")</f>
        <v>3009.98</v>
      </c>
      <c r="M18" s="188">
        <f>SUMIF(M19:M20,"&gt;0")</f>
        <v>3009.98</v>
      </c>
      <c r="N18" s="188">
        <f>SUMIF(N19:N20,"&gt;0")</f>
        <v>0</v>
      </c>
    </row>
    <row r="19" spans="1:14" ht="13.5" customHeight="1" x14ac:dyDescent="0.15">
      <c r="A19" s="290"/>
      <c r="B19" s="189"/>
      <c r="C19" s="284"/>
      <c r="D19" s="285">
        <f>SUMIF(E19:F19,"&gt;0")</f>
        <v>0</v>
      </c>
      <c r="E19" s="190"/>
      <c r="F19" s="190"/>
      <c r="G19" s="284" t="s">
        <v>714</v>
      </c>
      <c r="H19" s="285">
        <f>SUMIF(I19:J19,"&gt;0")</f>
        <v>1394.51</v>
      </c>
      <c r="I19" s="190">
        <v>1394.51</v>
      </c>
      <c r="J19" s="190">
        <v>0</v>
      </c>
      <c r="K19" s="284" t="s">
        <v>719</v>
      </c>
      <c r="L19" s="285">
        <f>SUMIF(M19:N19,"&gt;0")</f>
        <v>3009.98</v>
      </c>
      <c r="M19" s="190">
        <v>3009.98</v>
      </c>
      <c r="N19" s="190">
        <v>0</v>
      </c>
    </row>
    <row r="20" spans="1:14" ht="13.5" customHeight="1" x14ac:dyDescent="0.15">
      <c r="A20" s="290"/>
      <c r="B20" s="189"/>
      <c r="C20" s="284"/>
      <c r="D20" s="285">
        <f>SUMIF(E20:F20,"&gt;0")</f>
        <v>0</v>
      </c>
      <c r="E20" s="190"/>
      <c r="F20" s="190"/>
      <c r="G20" s="284" t="s">
        <v>720</v>
      </c>
      <c r="H20" s="285">
        <f>SUMIF(I20:J20,"&gt;0")</f>
        <v>4095.94</v>
      </c>
      <c r="I20" s="190">
        <v>4095.94</v>
      </c>
      <c r="J20" s="190">
        <v>0</v>
      </c>
      <c r="K20" s="284"/>
      <c r="L20" s="285">
        <f>SUMIF(M20:N20,"&gt;0")</f>
        <v>0</v>
      </c>
      <c r="M20" s="190"/>
      <c r="N20" s="190"/>
    </row>
    <row r="21" spans="1:14" ht="13.5" customHeight="1" x14ac:dyDescent="0.15">
      <c r="A21" s="101" t="s">
        <v>22</v>
      </c>
      <c r="B21" s="188">
        <f>IF(D21&gt;0,D21,0)+IF(H21&gt;0,H21,0)+IF(L21&gt;0,L21,0)</f>
        <v>13630.32</v>
      </c>
      <c r="C21" s="286" t="s">
        <v>8</v>
      </c>
      <c r="D21" s="188">
        <f>SUMIF(D22:D28,"&gt;0")</f>
        <v>320.24</v>
      </c>
      <c r="E21" s="188">
        <f>SUMIF(E22:E28,"&gt;0")</f>
        <v>52.88</v>
      </c>
      <c r="F21" s="188">
        <f>SUMIF(F22:F28,"&gt;0")</f>
        <v>267.36</v>
      </c>
      <c r="G21" s="286" t="s">
        <v>8</v>
      </c>
      <c r="H21" s="188">
        <f>SUMIF(H22:H28,"&gt;0")</f>
        <v>8314.5499999999993</v>
      </c>
      <c r="I21" s="188">
        <f>SUMIF(I22:I28,"&gt;0")</f>
        <v>8314.5499999999993</v>
      </c>
      <c r="J21" s="188">
        <f>SUMIF(J22:J28,"&gt;0")</f>
        <v>0</v>
      </c>
      <c r="K21" s="286" t="s">
        <v>8</v>
      </c>
      <c r="L21" s="188">
        <f>SUMIF(L22:L28,"&gt;0")</f>
        <v>4995.53</v>
      </c>
      <c r="M21" s="188">
        <f>SUMIF(M22:M28,"&gt;0")</f>
        <v>1657.78</v>
      </c>
      <c r="N21" s="188">
        <f>SUMIF(N22:N28,"&gt;0")</f>
        <v>3337.75</v>
      </c>
    </row>
    <row r="22" spans="1:14" ht="13.5" customHeight="1" x14ac:dyDescent="0.15">
      <c r="A22" s="290"/>
      <c r="B22" s="189"/>
      <c r="C22" s="284" t="s">
        <v>721</v>
      </c>
      <c r="D22" s="285">
        <f t="shared" ref="D22:D28" si="0">SUMIF(E22:F22,"&gt;0")</f>
        <v>320.24</v>
      </c>
      <c r="E22" s="190">
        <v>52.88</v>
      </c>
      <c r="F22" s="190">
        <v>267.36</v>
      </c>
      <c r="G22" s="284" t="s">
        <v>722</v>
      </c>
      <c r="H22" s="285">
        <f t="shared" ref="H22:H28" si="1">SUMIF(I22:J22,"&gt;0")</f>
        <v>8314.5499999999993</v>
      </c>
      <c r="I22" s="190">
        <v>8314.5499999999993</v>
      </c>
      <c r="J22" s="190">
        <v>0</v>
      </c>
      <c r="K22" s="284" t="s">
        <v>723</v>
      </c>
      <c r="L22" s="285">
        <f t="shared" ref="L22:L28" si="2">SUMIF(M22:N22,"&gt;0")</f>
        <v>130.57</v>
      </c>
      <c r="M22" s="190">
        <v>40.35</v>
      </c>
      <c r="N22" s="190">
        <v>90.22</v>
      </c>
    </row>
    <row r="23" spans="1:14" ht="13.5" customHeight="1" x14ac:dyDescent="0.15">
      <c r="A23" s="290"/>
      <c r="B23" s="189"/>
      <c r="C23" s="284"/>
      <c r="D23" s="285">
        <f t="shared" si="0"/>
        <v>0</v>
      </c>
      <c r="E23" s="190"/>
      <c r="F23" s="190"/>
      <c r="G23" s="284"/>
      <c r="H23" s="285">
        <f t="shared" si="1"/>
        <v>0</v>
      </c>
      <c r="I23" s="190"/>
      <c r="J23" s="190"/>
      <c r="K23" s="284" t="s">
        <v>724</v>
      </c>
      <c r="L23" s="285">
        <f t="shared" si="2"/>
        <v>1256.49</v>
      </c>
      <c r="M23" s="190">
        <v>787.54</v>
      </c>
      <c r="N23" s="190">
        <v>468.95</v>
      </c>
    </row>
    <row r="24" spans="1:14" ht="13.5" customHeight="1" x14ac:dyDescent="0.15">
      <c r="A24" s="290"/>
      <c r="B24" s="189"/>
      <c r="C24" s="284"/>
      <c r="D24" s="285">
        <f t="shared" si="0"/>
        <v>0</v>
      </c>
      <c r="E24" s="190"/>
      <c r="F24" s="190"/>
      <c r="G24" s="284"/>
      <c r="H24" s="285">
        <f t="shared" si="1"/>
        <v>0</v>
      </c>
      <c r="I24" s="190"/>
      <c r="J24" s="190"/>
      <c r="K24" s="284" t="s">
        <v>725</v>
      </c>
      <c r="L24" s="285">
        <f t="shared" si="2"/>
        <v>1089.73</v>
      </c>
      <c r="M24" s="190">
        <v>555.23</v>
      </c>
      <c r="N24" s="190">
        <v>534.5</v>
      </c>
    </row>
    <row r="25" spans="1:14" ht="13.5" customHeight="1" x14ac:dyDescent="0.15">
      <c r="A25" s="290"/>
      <c r="B25" s="189"/>
      <c r="C25" s="284"/>
      <c r="D25" s="285">
        <f t="shared" si="0"/>
        <v>0</v>
      </c>
      <c r="E25" s="190"/>
      <c r="F25" s="190"/>
      <c r="G25" s="284"/>
      <c r="H25" s="285">
        <f t="shared" si="1"/>
        <v>0</v>
      </c>
      <c r="I25" s="190"/>
      <c r="J25" s="190"/>
      <c r="K25" s="284" t="s">
        <v>726</v>
      </c>
      <c r="L25" s="285">
        <f t="shared" si="2"/>
        <v>252.06</v>
      </c>
      <c r="M25" s="190">
        <v>97.96</v>
      </c>
      <c r="N25" s="190">
        <v>154.1</v>
      </c>
    </row>
    <row r="26" spans="1:14" ht="13.5" customHeight="1" x14ac:dyDescent="0.15">
      <c r="A26" s="290"/>
      <c r="B26" s="189"/>
      <c r="C26" s="284"/>
      <c r="D26" s="285">
        <f t="shared" si="0"/>
        <v>0</v>
      </c>
      <c r="E26" s="190"/>
      <c r="F26" s="190"/>
      <c r="G26" s="284"/>
      <c r="H26" s="285">
        <f t="shared" si="1"/>
        <v>0</v>
      </c>
      <c r="I26" s="190"/>
      <c r="J26" s="190"/>
      <c r="K26" s="284" t="s">
        <v>727</v>
      </c>
      <c r="L26" s="285">
        <f t="shared" si="2"/>
        <v>176.7</v>
      </c>
      <c r="M26" s="190">
        <v>176.7</v>
      </c>
      <c r="N26" s="190">
        <v>0</v>
      </c>
    </row>
    <row r="27" spans="1:14" ht="13.5" customHeight="1" x14ac:dyDescent="0.15">
      <c r="A27" s="290"/>
      <c r="B27" s="189"/>
      <c r="C27" s="284"/>
      <c r="D27" s="285">
        <f t="shared" si="0"/>
        <v>0</v>
      </c>
      <c r="E27" s="190"/>
      <c r="F27" s="190"/>
      <c r="G27" s="284"/>
      <c r="H27" s="285">
        <f t="shared" si="1"/>
        <v>0</v>
      </c>
      <c r="I27" s="190"/>
      <c r="J27" s="190"/>
      <c r="K27" s="284" t="s">
        <v>728</v>
      </c>
      <c r="L27" s="285">
        <f t="shared" si="2"/>
        <v>1274.1400000000001</v>
      </c>
      <c r="M27" s="190">
        <v>0</v>
      </c>
      <c r="N27" s="190">
        <v>1274.1400000000001</v>
      </c>
    </row>
    <row r="28" spans="1:14" ht="13.5" customHeight="1" x14ac:dyDescent="0.15">
      <c r="A28" s="290"/>
      <c r="B28" s="189"/>
      <c r="C28" s="284"/>
      <c r="D28" s="285">
        <f t="shared" si="0"/>
        <v>0</v>
      </c>
      <c r="E28" s="190"/>
      <c r="F28" s="190"/>
      <c r="G28" s="284"/>
      <c r="H28" s="285">
        <f t="shared" si="1"/>
        <v>0</v>
      </c>
      <c r="I28" s="190"/>
      <c r="J28" s="190"/>
      <c r="K28" s="284" t="s">
        <v>729</v>
      </c>
      <c r="L28" s="285">
        <f t="shared" si="2"/>
        <v>815.84</v>
      </c>
      <c r="M28" s="190">
        <v>0</v>
      </c>
      <c r="N28" s="190">
        <v>815.84</v>
      </c>
    </row>
    <row r="29" spans="1:14" ht="13.5" customHeight="1" x14ac:dyDescent="0.15">
      <c r="A29" s="101" t="s">
        <v>24</v>
      </c>
      <c r="B29" s="188">
        <f>IF(D29&gt;0,D29,0)+IF(H29&gt;0,H29,0)+IF(L29&gt;0,L29,0)</f>
        <v>7500.7800000000007</v>
      </c>
      <c r="C29" s="286" t="s">
        <v>8</v>
      </c>
      <c r="D29" s="188">
        <f>SUMIF(D30:D31,"&gt;0")</f>
        <v>1144.9000000000001</v>
      </c>
      <c r="E29" s="188">
        <f>SUMIF(E30:E31,"&gt;0")</f>
        <v>649.08000000000004</v>
      </c>
      <c r="F29" s="188">
        <f>SUMIF(F30:F31,"&gt;0")</f>
        <v>495.82</v>
      </c>
      <c r="G29" s="286" t="s">
        <v>8</v>
      </c>
      <c r="H29" s="188">
        <f>SUMIF(H30:H31,"&gt;0")</f>
        <v>2439.67</v>
      </c>
      <c r="I29" s="188">
        <f>SUMIF(I30:I31,"&gt;0")</f>
        <v>2439.62</v>
      </c>
      <c r="J29" s="188">
        <f>SUMIF(J30:J31,"&gt;0")</f>
        <v>0.05</v>
      </c>
      <c r="K29" s="286" t="s">
        <v>8</v>
      </c>
      <c r="L29" s="188">
        <f>SUMIF(L30:L31,"&gt;0")</f>
        <v>3916.21</v>
      </c>
      <c r="M29" s="188">
        <f>SUMIF(M30:M31,"&gt;0")</f>
        <v>2978.4</v>
      </c>
      <c r="N29" s="188">
        <f>SUMIF(N30:N31,"&gt;0")</f>
        <v>937.81000000000006</v>
      </c>
    </row>
    <row r="30" spans="1:14" ht="13.5" customHeight="1" x14ac:dyDescent="0.15">
      <c r="A30" s="290"/>
      <c r="B30" s="189"/>
      <c r="C30" s="284" t="s">
        <v>713</v>
      </c>
      <c r="D30" s="285">
        <f>SUMIF(E30:F30,"&gt;0")</f>
        <v>1144.9000000000001</v>
      </c>
      <c r="E30" s="190">
        <v>649.08000000000004</v>
      </c>
      <c r="F30" s="190">
        <v>495.82</v>
      </c>
      <c r="G30" s="284" t="s">
        <v>730</v>
      </c>
      <c r="H30" s="285">
        <f>SUMIF(I30:J30,"&gt;0")</f>
        <v>2439.67</v>
      </c>
      <c r="I30" s="190">
        <v>2439.62</v>
      </c>
      <c r="J30" s="190">
        <v>0.05</v>
      </c>
      <c r="K30" s="284" t="s">
        <v>731</v>
      </c>
      <c r="L30" s="285">
        <f>SUMIF(M30:N30,"&gt;0")</f>
        <v>3048.24</v>
      </c>
      <c r="M30" s="190">
        <v>2122.5</v>
      </c>
      <c r="N30" s="190">
        <v>925.74</v>
      </c>
    </row>
    <row r="31" spans="1:14" ht="13.5" customHeight="1" x14ac:dyDescent="0.15">
      <c r="A31" s="290"/>
      <c r="B31" s="189"/>
      <c r="C31" s="284"/>
      <c r="D31" s="285">
        <f>SUMIF(E31:F31,"&gt;0")</f>
        <v>0</v>
      </c>
      <c r="E31" s="190"/>
      <c r="F31" s="190"/>
      <c r="G31" s="284"/>
      <c r="H31" s="285">
        <f>SUMIF(I31:J31,"&gt;0")</f>
        <v>0</v>
      </c>
      <c r="I31" s="190"/>
      <c r="J31" s="190"/>
      <c r="K31" s="284" t="s">
        <v>732</v>
      </c>
      <c r="L31" s="285">
        <f>SUMIF(M31:N31,"&gt;0")</f>
        <v>867.97</v>
      </c>
      <c r="M31" s="190">
        <v>855.9</v>
      </c>
      <c r="N31" s="190">
        <v>12.07</v>
      </c>
    </row>
    <row r="32" spans="1:14" ht="13.5" customHeight="1" x14ac:dyDescent="0.15">
      <c r="A32" s="101" t="s">
        <v>25</v>
      </c>
      <c r="B32" s="188">
        <f>IF(D32&gt;0,D32,0)+IF(H32&gt;0,H32,0)+IF(L32&gt;0,L32,0)</f>
        <v>14856.54</v>
      </c>
      <c r="C32" s="286" t="s">
        <v>8</v>
      </c>
      <c r="D32" s="188">
        <f>SUMIF(D33:D35,"&gt;0")</f>
        <v>6621.56</v>
      </c>
      <c r="E32" s="188">
        <f>SUMIF(E33:E35,"&gt;0")</f>
        <v>6329.42</v>
      </c>
      <c r="F32" s="188">
        <f>SUMIF(F33:F35,"&gt;0")</f>
        <v>292.14</v>
      </c>
      <c r="G32" s="286" t="s">
        <v>8</v>
      </c>
      <c r="H32" s="188">
        <f>SUMIF(H33:H35,"&gt;0")</f>
        <v>5144.51</v>
      </c>
      <c r="I32" s="188">
        <f>SUMIF(I33:I35,"&gt;0")</f>
        <v>5144.51</v>
      </c>
      <c r="J32" s="188">
        <f>SUMIF(J33:J35,"&gt;0")</f>
        <v>0</v>
      </c>
      <c r="K32" s="286" t="s">
        <v>8</v>
      </c>
      <c r="L32" s="188">
        <f>SUMIF(L33:L35,"&gt;0")</f>
        <v>3090.4700000000003</v>
      </c>
      <c r="M32" s="188">
        <f>SUMIF(M33:M35,"&gt;0")</f>
        <v>217.41</v>
      </c>
      <c r="N32" s="188">
        <f>SUMIF(N33:N35,"&gt;0")</f>
        <v>2873.06</v>
      </c>
    </row>
    <row r="33" spans="1:14" ht="13.5" customHeight="1" x14ac:dyDescent="0.15">
      <c r="A33" s="290"/>
      <c r="B33" s="189"/>
      <c r="C33" s="284" t="s">
        <v>733</v>
      </c>
      <c r="D33" s="285">
        <f>SUMIF(E33:F33,"&gt;0")</f>
        <v>3.05</v>
      </c>
      <c r="E33" s="190">
        <v>3.05</v>
      </c>
      <c r="F33" s="190">
        <v>0</v>
      </c>
      <c r="G33" s="284" t="s">
        <v>722</v>
      </c>
      <c r="H33" s="285">
        <f>SUMIF(I33:J33,"&gt;0")</f>
        <v>5006.71</v>
      </c>
      <c r="I33" s="190">
        <v>5006.71</v>
      </c>
      <c r="J33" s="190">
        <v>0</v>
      </c>
      <c r="K33" s="284" t="s">
        <v>734</v>
      </c>
      <c r="L33" s="285">
        <f>SUMIF(M33:N33,"&gt;0")</f>
        <v>2629.03</v>
      </c>
      <c r="M33" s="190">
        <v>159.28</v>
      </c>
      <c r="N33" s="190">
        <v>2469.75</v>
      </c>
    </row>
    <row r="34" spans="1:14" ht="13.5" customHeight="1" x14ac:dyDescent="0.15">
      <c r="A34" s="290"/>
      <c r="B34" s="189"/>
      <c r="C34" s="284" t="s">
        <v>735</v>
      </c>
      <c r="D34" s="285">
        <f>SUMIF(E34:F34,"&gt;0")</f>
        <v>6618.51</v>
      </c>
      <c r="E34" s="190">
        <v>6326.37</v>
      </c>
      <c r="F34" s="190">
        <v>292.14</v>
      </c>
      <c r="G34" s="284" t="s">
        <v>736</v>
      </c>
      <c r="H34" s="285">
        <f>SUMIF(I34:J34,"&gt;0")</f>
        <v>137.80000000000001</v>
      </c>
      <c r="I34" s="190">
        <v>137.80000000000001</v>
      </c>
      <c r="J34" s="190">
        <v>0</v>
      </c>
      <c r="K34" s="284" t="s">
        <v>737</v>
      </c>
      <c r="L34" s="285">
        <f>SUMIF(M34:N34,"&gt;0")</f>
        <v>381.65</v>
      </c>
      <c r="M34" s="190">
        <v>58.13</v>
      </c>
      <c r="N34" s="190">
        <v>323.52</v>
      </c>
    </row>
    <row r="35" spans="1:14" ht="13.5" customHeight="1" x14ac:dyDescent="0.15">
      <c r="A35" s="290"/>
      <c r="B35" s="189"/>
      <c r="C35" s="284"/>
      <c r="D35" s="285">
        <f>SUMIF(E35:F35,"&gt;0")</f>
        <v>0</v>
      </c>
      <c r="E35" s="190"/>
      <c r="F35" s="190"/>
      <c r="G35" s="284"/>
      <c r="H35" s="285">
        <f>SUMIF(I35:J35,"&gt;0")</f>
        <v>0</v>
      </c>
      <c r="I35" s="190"/>
      <c r="J35" s="190"/>
      <c r="K35" s="284" t="s">
        <v>738</v>
      </c>
      <c r="L35" s="285">
        <f>SUMIF(M35:N35,"&gt;0")</f>
        <v>79.790000000000006</v>
      </c>
      <c r="M35" s="190">
        <v>0</v>
      </c>
      <c r="N35" s="190">
        <v>79.790000000000006</v>
      </c>
    </row>
    <row r="36" spans="1:14" ht="13.5" customHeight="1" x14ac:dyDescent="0.15">
      <c r="A36" s="101" t="s">
        <v>27</v>
      </c>
      <c r="B36" s="188">
        <f>IF(D36&gt;0,D36,0)+IF(H36&gt;0,H36,0)+IF(L36&gt;0,L36,0)</f>
        <v>2736.9300000000003</v>
      </c>
      <c r="C36" s="286" t="s">
        <v>8</v>
      </c>
      <c r="D36" s="188">
        <f>SUMIF(D37:D38,"&gt;0")</f>
        <v>706.98</v>
      </c>
      <c r="E36" s="188">
        <f>SUMIF(E37:E38,"&gt;0")</f>
        <v>706.98</v>
      </c>
      <c r="F36" s="188">
        <f>SUMIF(F37:F38,"&gt;0")</f>
        <v>0</v>
      </c>
      <c r="G36" s="286" t="s">
        <v>8</v>
      </c>
      <c r="H36" s="188">
        <f>SUMIF(H37:H38,"&gt;0")</f>
        <v>1841.94</v>
      </c>
      <c r="I36" s="188">
        <f>SUMIF(I37:I38,"&gt;0")</f>
        <v>1841.94</v>
      </c>
      <c r="J36" s="188">
        <f>SUMIF(J37:J38,"&gt;0")</f>
        <v>0</v>
      </c>
      <c r="K36" s="286" t="s">
        <v>8</v>
      </c>
      <c r="L36" s="188">
        <f>SUMIF(L37:L38,"&gt;0")</f>
        <v>188.01</v>
      </c>
      <c r="M36" s="188">
        <f>SUMIF(M37:M38,"&gt;0")</f>
        <v>183.44</v>
      </c>
      <c r="N36" s="188">
        <f>SUMIF(N37:N38,"&gt;0")</f>
        <v>4.57</v>
      </c>
    </row>
    <row r="37" spans="1:14" ht="13.5" customHeight="1" x14ac:dyDescent="0.15">
      <c r="A37" s="290"/>
      <c r="B37" s="189"/>
      <c r="C37" s="284" t="s">
        <v>735</v>
      </c>
      <c r="D37" s="285">
        <f>SUMIF(E37:F37,"&gt;0")</f>
        <v>706.98</v>
      </c>
      <c r="E37" s="190">
        <v>706.98</v>
      </c>
      <c r="F37" s="190">
        <v>0</v>
      </c>
      <c r="G37" s="284" t="s">
        <v>736</v>
      </c>
      <c r="H37" s="285">
        <f>SUMIF(I37:J37,"&gt;0")</f>
        <v>352.36</v>
      </c>
      <c r="I37" s="190">
        <v>352.36</v>
      </c>
      <c r="J37" s="190">
        <v>0</v>
      </c>
      <c r="K37" s="284" t="s">
        <v>739</v>
      </c>
      <c r="L37" s="285">
        <f>SUMIF(M37:N37,"&gt;0")</f>
        <v>4.57</v>
      </c>
      <c r="M37" s="190">
        <v>0</v>
      </c>
      <c r="N37" s="190">
        <v>4.57</v>
      </c>
    </row>
    <row r="38" spans="1:14" ht="13.5" customHeight="1" x14ac:dyDescent="0.15">
      <c r="A38" s="290"/>
      <c r="B38" s="189"/>
      <c r="C38" s="284"/>
      <c r="D38" s="285">
        <f>SUMIF(E38:F38,"&gt;0")</f>
        <v>0</v>
      </c>
      <c r="E38" s="190"/>
      <c r="F38" s="190"/>
      <c r="G38" s="284" t="s">
        <v>740</v>
      </c>
      <c r="H38" s="285">
        <f>SUMIF(I38:J38,"&gt;0")</f>
        <v>1489.58</v>
      </c>
      <c r="I38" s="190">
        <v>1489.58</v>
      </c>
      <c r="J38" s="190">
        <v>0</v>
      </c>
      <c r="K38" s="284" t="s">
        <v>741</v>
      </c>
      <c r="L38" s="285">
        <f>SUMIF(M38:N38,"&gt;0")</f>
        <v>183.44</v>
      </c>
      <c r="M38" s="190">
        <v>183.44</v>
      </c>
      <c r="N38" s="190">
        <v>0</v>
      </c>
    </row>
    <row r="39" spans="1:14" ht="13.5" customHeight="1" x14ac:dyDescent="0.15">
      <c r="A39" s="101" t="s">
        <v>29</v>
      </c>
      <c r="B39" s="188">
        <f>IF(D39&gt;0,D39,0)+IF(H39&gt;0,H39,0)+IF(L39&gt;0,L39,0)</f>
        <v>13670.289999999999</v>
      </c>
      <c r="C39" s="286" t="s">
        <v>8</v>
      </c>
      <c r="D39" s="188">
        <f>SUMIF(D40:D44,"&gt;0")</f>
        <v>2076.8599999999997</v>
      </c>
      <c r="E39" s="188">
        <f>SUMIF(E40:E44,"&gt;0")</f>
        <v>2076.8599999999997</v>
      </c>
      <c r="F39" s="188">
        <f>SUMIF(F40:F44,"&gt;0")</f>
        <v>0</v>
      </c>
      <c r="G39" s="286" t="s">
        <v>8</v>
      </c>
      <c r="H39" s="188">
        <f>SUMIF(H40:H44,"&gt;0")</f>
        <v>3610.2799999999997</v>
      </c>
      <c r="I39" s="188">
        <f>SUMIF(I40:I44,"&gt;0")</f>
        <v>3529.66</v>
      </c>
      <c r="J39" s="188">
        <f>SUMIF(J40:J44,"&gt;0")</f>
        <v>80.62</v>
      </c>
      <c r="K39" s="286" t="s">
        <v>8</v>
      </c>
      <c r="L39" s="188">
        <f>SUMIF(L40:L44,"&gt;0")</f>
        <v>7983.15</v>
      </c>
      <c r="M39" s="188">
        <f>SUMIF(M40:M44,"&gt;0")</f>
        <v>2054.96</v>
      </c>
      <c r="N39" s="188">
        <f>SUMIF(N40:N44,"&gt;0")</f>
        <v>5928.1900000000005</v>
      </c>
    </row>
    <row r="40" spans="1:14" ht="13.5" customHeight="1" x14ac:dyDescent="0.15">
      <c r="A40" s="290"/>
      <c r="B40" s="189"/>
      <c r="C40" s="284" t="s">
        <v>721</v>
      </c>
      <c r="D40" s="285">
        <f>SUMIF(E40:F40,"&gt;0")</f>
        <v>915.78</v>
      </c>
      <c r="E40" s="190">
        <v>915.78</v>
      </c>
      <c r="F40" s="190">
        <v>0</v>
      </c>
      <c r="G40" s="284" t="s">
        <v>722</v>
      </c>
      <c r="H40" s="285">
        <f>SUMIF(I40:J40,"&gt;0")</f>
        <v>3610.2799999999997</v>
      </c>
      <c r="I40" s="190">
        <v>3529.66</v>
      </c>
      <c r="J40" s="190">
        <v>80.62</v>
      </c>
      <c r="K40" s="284" t="s">
        <v>742</v>
      </c>
      <c r="L40" s="285">
        <f>SUMIF(M40:N40,"&gt;0")</f>
        <v>848.96</v>
      </c>
      <c r="M40" s="190">
        <v>124.98</v>
      </c>
      <c r="N40" s="190">
        <v>723.98</v>
      </c>
    </row>
    <row r="41" spans="1:14" ht="13.5" customHeight="1" x14ac:dyDescent="0.15">
      <c r="A41" s="290"/>
      <c r="B41" s="189"/>
      <c r="C41" s="284" t="s">
        <v>735</v>
      </c>
      <c r="D41" s="285">
        <f>SUMIF(E41:F41,"&gt;0")</f>
        <v>1161.08</v>
      </c>
      <c r="E41" s="190">
        <v>1161.08</v>
      </c>
      <c r="F41" s="190">
        <v>0</v>
      </c>
      <c r="G41" s="284"/>
      <c r="H41" s="285">
        <f>SUMIF(I41:J41,"&gt;0")</f>
        <v>0</v>
      </c>
      <c r="I41" s="190"/>
      <c r="J41" s="190"/>
      <c r="K41" s="284" t="s">
        <v>743</v>
      </c>
      <c r="L41" s="285">
        <f>SUMIF(M41:N41,"&gt;0")</f>
        <v>281.77999999999997</v>
      </c>
      <c r="M41" s="190">
        <v>192.96</v>
      </c>
      <c r="N41" s="190">
        <v>88.82</v>
      </c>
    </row>
    <row r="42" spans="1:14" ht="13.5" customHeight="1" x14ac:dyDescent="0.15">
      <c r="A42" s="290"/>
      <c r="B42" s="189"/>
      <c r="C42" s="284"/>
      <c r="D42" s="285">
        <f>SUMIF(E42:F42,"&gt;0")</f>
        <v>0</v>
      </c>
      <c r="E42" s="190"/>
      <c r="F42" s="190"/>
      <c r="G42" s="284"/>
      <c r="H42" s="285">
        <f>SUMIF(I42:J42,"&gt;0")</f>
        <v>0</v>
      </c>
      <c r="I42" s="190"/>
      <c r="J42" s="190"/>
      <c r="K42" s="284" t="s">
        <v>744</v>
      </c>
      <c r="L42" s="285">
        <f>SUMIF(M42:N42,"&gt;0")</f>
        <v>3455.7</v>
      </c>
      <c r="M42" s="190">
        <v>1182</v>
      </c>
      <c r="N42" s="190">
        <v>2273.6999999999998</v>
      </c>
    </row>
    <row r="43" spans="1:14" ht="13.5" customHeight="1" x14ac:dyDescent="0.15">
      <c r="A43" s="290"/>
      <c r="B43" s="189"/>
      <c r="C43" s="284"/>
      <c r="D43" s="285">
        <f>SUMIF(E43:F43,"&gt;0")</f>
        <v>0</v>
      </c>
      <c r="E43" s="190"/>
      <c r="F43" s="190"/>
      <c r="G43" s="284"/>
      <c r="H43" s="285">
        <f>SUMIF(I43:J43,"&gt;0")</f>
        <v>0</v>
      </c>
      <c r="I43" s="190"/>
      <c r="J43" s="190"/>
      <c r="K43" s="284" t="s">
        <v>745</v>
      </c>
      <c r="L43" s="285">
        <f>SUMIF(M43:N43,"&gt;0")</f>
        <v>2615.1000000000004</v>
      </c>
      <c r="M43" s="190">
        <v>26.76</v>
      </c>
      <c r="N43" s="190">
        <v>2588.34</v>
      </c>
    </row>
    <row r="44" spans="1:14" ht="13.5" customHeight="1" x14ac:dyDescent="0.15">
      <c r="A44" s="290"/>
      <c r="B44" s="189"/>
      <c r="C44" s="284"/>
      <c r="D44" s="285">
        <f>SUMIF(E44:F44,"&gt;0")</f>
        <v>0</v>
      </c>
      <c r="E44" s="190"/>
      <c r="F44" s="190"/>
      <c r="G44" s="284"/>
      <c r="H44" s="285">
        <f>SUMIF(I44:J44,"&gt;0")</f>
        <v>0</v>
      </c>
      <c r="I44" s="190"/>
      <c r="J44" s="190"/>
      <c r="K44" s="284" t="s">
        <v>746</v>
      </c>
      <c r="L44" s="285">
        <f>SUMIF(M44:N44,"&gt;0")</f>
        <v>781.61</v>
      </c>
      <c r="M44" s="190">
        <v>528.26</v>
      </c>
      <c r="N44" s="190">
        <v>253.35</v>
      </c>
    </row>
    <row r="45" spans="1:14" ht="13.5" customHeight="1" x14ac:dyDescent="0.15">
      <c r="A45" s="101" t="s">
        <v>31</v>
      </c>
      <c r="B45" s="188">
        <f>IF(D45&gt;0,D45,0)+IF(H45&gt;0,H45,0)+IF(L45&gt;0,L45,0)</f>
        <v>1310.78</v>
      </c>
      <c r="C45" s="286" t="s">
        <v>8</v>
      </c>
      <c r="D45" s="188">
        <f>SUMIF(D46:D47,"&gt;0")</f>
        <v>0</v>
      </c>
      <c r="E45" s="188">
        <f>SUMIF(E46:E47,"&gt;0")</f>
        <v>0</v>
      </c>
      <c r="F45" s="188">
        <f>SUMIF(F46:F47,"&gt;0")</f>
        <v>0</v>
      </c>
      <c r="G45" s="286" t="s">
        <v>8</v>
      </c>
      <c r="H45" s="188">
        <f>SUMIF(H46:H47,"&gt;0")</f>
        <v>82.83</v>
      </c>
      <c r="I45" s="188">
        <f>SUMIF(I46:I47,"&gt;0")</f>
        <v>82.83</v>
      </c>
      <c r="J45" s="188">
        <f>SUMIF(J46:J47,"&gt;0")</f>
        <v>0</v>
      </c>
      <c r="K45" s="286" t="s">
        <v>8</v>
      </c>
      <c r="L45" s="188">
        <f>SUMIF(L46:L47,"&gt;0")</f>
        <v>1227.95</v>
      </c>
      <c r="M45" s="188">
        <f>SUMIF(M46:M47,"&gt;0")</f>
        <v>1227.95</v>
      </c>
      <c r="N45" s="188">
        <f>SUMIF(N46:N47,"&gt;0")</f>
        <v>0</v>
      </c>
    </row>
    <row r="46" spans="1:14" ht="13.5" customHeight="1" x14ac:dyDescent="0.15">
      <c r="A46" s="290"/>
      <c r="B46" s="189"/>
      <c r="C46" s="284"/>
      <c r="D46" s="285">
        <f>SUMIF(E46:F46,"&gt;0")</f>
        <v>0</v>
      </c>
      <c r="E46" s="190"/>
      <c r="F46" s="190"/>
      <c r="G46" s="284" t="s">
        <v>736</v>
      </c>
      <c r="H46" s="285">
        <f>SUMIF(I46:J46,"&gt;0")</f>
        <v>82.83</v>
      </c>
      <c r="I46" s="190">
        <v>82.83</v>
      </c>
      <c r="J46" s="190">
        <v>0</v>
      </c>
      <c r="K46" s="284" t="s">
        <v>747</v>
      </c>
      <c r="L46" s="285">
        <f>SUMIF(M46:N46,"&gt;0")</f>
        <v>16.93</v>
      </c>
      <c r="M46" s="190">
        <v>16.93</v>
      </c>
      <c r="N46" s="190">
        <v>0</v>
      </c>
    </row>
    <row r="47" spans="1:14" ht="13.5" customHeight="1" x14ac:dyDescent="0.15">
      <c r="A47" s="290"/>
      <c r="B47" s="189"/>
      <c r="C47" s="284"/>
      <c r="D47" s="285">
        <f>SUMIF(E47:F47,"&gt;0")</f>
        <v>0</v>
      </c>
      <c r="E47" s="190"/>
      <c r="F47" s="190"/>
      <c r="G47" s="284"/>
      <c r="H47" s="285">
        <f>SUMIF(I47:J47,"&gt;0")</f>
        <v>0</v>
      </c>
      <c r="I47" s="190"/>
      <c r="J47" s="190"/>
      <c r="K47" s="284" t="s">
        <v>748</v>
      </c>
      <c r="L47" s="285">
        <f>SUMIF(M47:N47,"&gt;0")</f>
        <v>1211.02</v>
      </c>
      <c r="M47" s="190">
        <v>1211.02</v>
      </c>
      <c r="N47" s="190">
        <v>0</v>
      </c>
    </row>
    <row r="48" spans="1:14" ht="13.5" customHeight="1" x14ac:dyDescent="0.15">
      <c r="A48" s="101" t="s">
        <v>32</v>
      </c>
      <c r="B48" s="188">
        <f>IF(D48&gt;0,D48,0)+IF(H48&gt;0,H48,0)+IF(L48&gt;0,L48,0)</f>
        <v>7817.55</v>
      </c>
      <c r="C48" s="286" t="s">
        <v>8</v>
      </c>
      <c r="D48" s="188">
        <f>SUMIF(D49:D51,"&gt;0")</f>
        <v>3203.13</v>
      </c>
      <c r="E48" s="188">
        <f>SUMIF(E49:E51,"&gt;0")</f>
        <v>2645.14</v>
      </c>
      <c r="F48" s="188">
        <f>SUMIF(F49:F51,"&gt;0")</f>
        <v>557.99</v>
      </c>
      <c r="G48" s="286" t="s">
        <v>8</v>
      </c>
      <c r="H48" s="188">
        <f>SUMIF(H49:H51,"&gt;0")</f>
        <v>3751.13</v>
      </c>
      <c r="I48" s="188">
        <f>SUMIF(I49:I51,"&gt;0")</f>
        <v>3751.13</v>
      </c>
      <c r="J48" s="188">
        <f>SUMIF(J49:J51,"&gt;0")</f>
        <v>0</v>
      </c>
      <c r="K48" s="286" t="s">
        <v>8</v>
      </c>
      <c r="L48" s="188">
        <f>SUMIF(L49:L51,"&gt;0")</f>
        <v>863.29</v>
      </c>
      <c r="M48" s="188">
        <f>SUMIF(M49:M51,"&gt;0")</f>
        <v>863.29</v>
      </c>
      <c r="N48" s="188">
        <f>SUMIF(N49:N51,"&gt;0")</f>
        <v>0</v>
      </c>
    </row>
    <row r="49" spans="1:14" ht="13.5" customHeight="1" x14ac:dyDescent="0.15">
      <c r="A49" s="290"/>
      <c r="B49" s="189"/>
      <c r="C49" s="284" t="s">
        <v>721</v>
      </c>
      <c r="D49" s="285">
        <f>SUMIF(E49:F49,"&gt;0")</f>
        <v>3203.13</v>
      </c>
      <c r="E49" s="190">
        <v>2645.14</v>
      </c>
      <c r="F49" s="190">
        <v>557.99</v>
      </c>
      <c r="G49" s="284" t="s">
        <v>740</v>
      </c>
      <c r="H49" s="285">
        <f>SUMIF(I49:J49,"&gt;0")</f>
        <v>3751.13</v>
      </c>
      <c r="I49" s="190">
        <v>3751.13</v>
      </c>
      <c r="J49" s="190">
        <v>0</v>
      </c>
      <c r="K49" s="284" t="s">
        <v>747</v>
      </c>
      <c r="L49" s="285">
        <f>SUMIF(M49:N49,"&gt;0")</f>
        <v>155.97999999999999</v>
      </c>
      <c r="M49" s="190">
        <v>155.97999999999999</v>
      </c>
      <c r="N49" s="190">
        <v>0</v>
      </c>
    </row>
    <row r="50" spans="1:14" ht="13.5" customHeight="1" x14ac:dyDescent="0.15">
      <c r="A50" s="290"/>
      <c r="B50" s="189"/>
      <c r="C50" s="284"/>
      <c r="D50" s="285">
        <f>SUMIF(E50:F50,"&gt;0")</f>
        <v>0</v>
      </c>
      <c r="E50" s="190"/>
      <c r="F50" s="190"/>
      <c r="G50" s="284"/>
      <c r="H50" s="285">
        <f>SUMIF(I50:J50,"&gt;0")</f>
        <v>0</v>
      </c>
      <c r="I50" s="190"/>
      <c r="J50" s="190"/>
      <c r="K50" s="284" t="s">
        <v>749</v>
      </c>
      <c r="L50" s="285">
        <f>SUMIF(M50:N50,"&gt;0")</f>
        <v>355.51</v>
      </c>
      <c r="M50" s="190">
        <v>355.51</v>
      </c>
      <c r="N50" s="190">
        <v>0</v>
      </c>
    </row>
    <row r="51" spans="1:14" ht="13.5" customHeight="1" x14ac:dyDescent="0.15">
      <c r="A51" s="290"/>
      <c r="B51" s="189"/>
      <c r="C51" s="284"/>
      <c r="D51" s="285">
        <f>SUMIF(E51:F51,"&gt;0")</f>
        <v>0</v>
      </c>
      <c r="E51" s="190"/>
      <c r="F51" s="190"/>
      <c r="G51" s="284"/>
      <c r="H51" s="285">
        <f>SUMIF(I51:J51,"&gt;0")</f>
        <v>0</v>
      </c>
      <c r="I51" s="190"/>
      <c r="J51" s="190"/>
      <c r="K51" s="284" t="s">
        <v>750</v>
      </c>
      <c r="L51" s="285">
        <f>SUMIF(M51:N51,"&gt;0")</f>
        <v>351.8</v>
      </c>
      <c r="M51" s="190">
        <v>351.8</v>
      </c>
      <c r="N51" s="190">
        <v>0</v>
      </c>
    </row>
    <row r="52" spans="1:14" ht="13.5" customHeight="1" x14ac:dyDescent="0.15">
      <c r="A52" s="101" t="s">
        <v>39</v>
      </c>
      <c r="B52" s="188">
        <f>IF(D52&gt;0,D52,0)+IF(H52&gt;0,H52,0)+IF(L52&gt;0,L52,0)</f>
        <v>1358.02</v>
      </c>
      <c r="C52" s="286" t="s">
        <v>8</v>
      </c>
      <c r="D52" s="188">
        <f>SUMIF(D53:D55,"&gt;0")</f>
        <v>0</v>
      </c>
      <c r="E52" s="188">
        <f>SUMIF(E53:E55,"&gt;0")</f>
        <v>0</v>
      </c>
      <c r="F52" s="188">
        <f>SUMIF(F53:F55,"&gt;0")</f>
        <v>0</v>
      </c>
      <c r="G52" s="286" t="s">
        <v>8</v>
      </c>
      <c r="H52" s="188">
        <f>SUMIF(H53:H55,"&gt;0")</f>
        <v>1077.03</v>
      </c>
      <c r="I52" s="188">
        <f>SUMIF(I53:I55,"&gt;0")</f>
        <v>915.06</v>
      </c>
      <c r="J52" s="188">
        <f>SUMIF(J53:J55,"&gt;0")</f>
        <v>161.97</v>
      </c>
      <c r="K52" s="286" t="s">
        <v>8</v>
      </c>
      <c r="L52" s="188">
        <f>SUMIF(L53:L55,"&gt;0")</f>
        <v>280.99</v>
      </c>
      <c r="M52" s="188">
        <f>SUMIF(M53:M55,"&gt;0")</f>
        <v>280.99</v>
      </c>
      <c r="N52" s="188">
        <f>SUMIF(N53:N55,"&gt;0")</f>
        <v>0</v>
      </c>
    </row>
    <row r="53" spans="1:14" ht="13.5" customHeight="1" x14ac:dyDescent="0.15">
      <c r="A53" s="290"/>
      <c r="B53" s="189"/>
      <c r="C53" s="284"/>
      <c r="D53" s="285">
        <f>SUMIF(E53:F53,"&gt;0")</f>
        <v>0</v>
      </c>
      <c r="E53" s="190"/>
      <c r="F53" s="190"/>
      <c r="G53" s="284" t="s">
        <v>751</v>
      </c>
      <c r="H53" s="285">
        <f>SUMIF(I53:J53,"&gt;0")</f>
        <v>589.99</v>
      </c>
      <c r="I53" s="190">
        <v>589.99</v>
      </c>
      <c r="J53" s="190">
        <v>0</v>
      </c>
      <c r="K53" s="284" t="s">
        <v>752</v>
      </c>
      <c r="L53" s="285">
        <f>SUMIF(M53:N53,"&gt;0")</f>
        <v>280.99</v>
      </c>
      <c r="M53" s="190">
        <v>280.99</v>
      </c>
      <c r="N53" s="190">
        <v>0</v>
      </c>
    </row>
    <row r="54" spans="1:14" ht="13.5" customHeight="1" x14ac:dyDescent="0.15">
      <c r="A54" s="290"/>
      <c r="B54" s="189"/>
      <c r="C54" s="284"/>
      <c r="D54" s="285">
        <f>SUMIF(E54:F54,"&gt;0")</f>
        <v>0</v>
      </c>
      <c r="E54" s="190"/>
      <c r="F54" s="190"/>
      <c r="G54" s="284" t="s">
        <v>753</v>
      </c>
      <c r="H54" s="285">
        <f>SUMIF(I54:J54,"&gt;0")</f>
        <v>183.16</v>
      </c>
      <c r="I54" s="190">
        <v>183.16</v>
      </c>
      <c r="J54" s="190">
        <v>0</v>
      </c>
      <c r="K54" s="284"/>
      <c r="L54" s="285">
        <f>SUMIF(M54:N54,"&gt;0")</f>
        <v>0</v>
      </c>
      <c r="M54" s="190"/>
      <c r="N54" s="190"/>
    </row>
    <row r="55" spans="1:14" ht="13.5" customHeight="1" x14ac:dyDescent="0.15">
      <c r="A55" s="290"/>
      <c r="B55" s="189"/>
      <c r="C55" s="284"/>
      <c r="D55" s="285">
        <f>SUMIF(E55:F55,"&gt;0")</f>
        <v>0</v>
      </c>
      <c r="E55" s="190"/>
      <c r="F55" s="190"/>
      <c r="G55" s="284" t="s">
        <v>754</v>
      </c>
      <c r="H55" s="285">
        <f>SUMIF(I55:J55,"&gt;0")</f>
        <v>303.88</v>
      </c>
      <c r="I55" s="190">
        <v>141.91</v>
      </c>
      <c r="J55" s="190">
        <v>161.97</v>
      </c>
      <c r="K55" s="284"/>
      <c r="L55" s="285">
        <f>SUMIF(M55:N55,"&gt;0")</f>
        <v>0</v>
      </c>
      <c r="M55" s="190"/>
      <c r="N55" s="190"/>
    </row>
    <row r="56" spans="1:14" ht="13.5" customHeight="1" x14ac:dyDescent="0.15">
      <c r="A56" s="101" t="s">
        <v>43</v>
      </c>
      <c r="B56" s="188">
        <f>IF(D56&gt;0,D56,0)+IF(H56&gt;0,H56,0)+IF(L56&gt;0,L56,0)</f>
        <v>4467.7699999999995</v>
      </c>
      <c r="C56" s="286" t="s">
        <v>8</v>
      </c>
      <c r="D56" s="188">
        <f>SUMIF(D57:D59,"&gt;0")</f>
        <v>2761.18</v>
      </c>
      <c r="E56" s="188">
        <f>SUMIF(E57:E59,"&gt;0")</f>
        <v>809.18</v>
      </c>
      <c r="F56" s="188">
        <f>SUMIF(F57:F59,"&gt;0")</f>
        <v>1952</v>
      </c>
      <c r="G56" s="286" t="s">
        <v>8</v>
      </c>
      <c r="H56" s="188">
        <f>SUMIF(H57:H59,"&gt;0")</f>
        <v>1706.59</v>
      </c>
      <c r="I56" s="188">
        <f>SUMIF(I57:I59,"&gt;0")</f>
        <v>1706.59</v>
      </c>
      <c r="J56" s="188">
        <f>SUMIF(J57:J59,"&gt;0")</f>
        <v>0</v>
      </c>
      <c r="K56" s="286" t="s">
        <v>8</v>
      </c>
      <c r="L56" s="188">
        <f>SUMIF(L57:L59,"&gt;0")</f>
        <v>0</v>
      </c>
      <c r="M56" s="188">
        <f>SUMIF(M57:M59,"&gt;0")</f>
        <v>0</v>
      </c>
      <c r="N56" s="188">
        <f>SUMIF(N57:N59,"&gt;0")</f>
        <v>0</v>
      </c>
    </row>
    <row r="57" spans="1:14" ht="13.5" customHeight="1" x14ac:dyDescent="0.15">
      <c r="A57" s="290"/>
      <c r="B57" s="189"/>
      <c r="C57" s="284" t="s">
        <v>713</v>
      </c>
      <c r="D57" s="285">
        <f>SUMIF(E57:F57,"&gt;0")</f>
        <v>2761.18</v>
      </c>
      <c r="E57" s="190">
        <v>809.18</v>
      </c>
      <c r="F57" s="190">
        <v>1952</v>
      </c>
      <c r="G57" s="284" t="s">
        <v>755</v>
      </c>
      <c r="H57" s="285">
        <f>SUMIF(I57:J57,"&gt;0")</f>
        <v>144.43</v>
      </c>
      <c r="I57" s="190">
        <v>144.43</v>
      </c>
      <c r="J57" s="190">
        <v>0</v>
      </c>
      <c r="K57" s="284"/>
      <c r="L57" s="285">
        <f>SUMIF(M57:N57,"&gt;0")</f>
        <v>0</v>
      </c>
      <c r="M57" s="190"/>
      <c r="N57" s="190"/>
    </row>
    <row r="58" spans="1:14" ht="13.5" customHeight="1" x14ac:dyDescent="0.15">
      <c r="A58" s="290"/>
      <c r="B58" s="189"/>
      <c r="C58" s="284"/>
      <c r="D58" s="285">
        <f>SUMIF(E58:F58,"&gt;0")</f>
        <v>0</v>
      </c>
      <c r="E58" s="190"/>
      <c r="F58" s="190"/>
      <c r="G58" s="284" t="s">
        <v>756</v>
      </c>
      <c r="H58" s="285">
        <f>SUMIF(I58:J58,"&gt;0")</f>
        <v>179.59</v>
      </c>
      <c r="I58" s="190">
        <v>179.59</v>
      </c>
      <c r="J58" s="190">
        <v>0</v>
      </c>
      <c r="K58" s="284"/>
      <c r="L58" s="285">
        <f>SUMIF(M58:N58,"&gt;0")</f>
        <v>0</v>
      </c>
      <c r="M58" s="190"/>
      <c r="N58" s="190"/>
    </row>
    <row r="59" spans="1:14" ht="13.5" customHeight="1" x14ac:dyDescent="0.15">
      <c r="A59" s="290"/>
      <c r="B59" s="189"/>
      <c r="C59" s="284"/>
      <c r="D59" s="285">
        <f>SUMIF(E59:F59,"&gt;0")</f>
        <v>0</v>
      </c>
      <c r="E59" s="190"/>
      <c r="F59" s="190"/>
      <c r="G59" s="284" t="s">
        <v>730</v>
      </c>
      <c r="H59" s="285">
        <f>SUMIF(I59:J59,"&gt;0")</f>
        <v>1382.57</v>
      </c>
      <c r="I59" s="190">
        <v>1382.57</v>
      </c>
      <c r="J59" s="190">
        <v>0</v>
      </c>
      <c r="K59" s="284"/>
      <c r="L59" s="285">
        <f>SUMIF(M59:N59,"&gt;0")</f>
        <v>0</v>
      </c>
      <c r="M59" s="190"/>
      <c r="N59" s="190"/>
    </row>
    <row r="60" spans="1:14" ht="13.5" customHeight="1" x14ac:dyDescent="0.15">
      <c r="A60" s="101" t="s">
        <v>45</v>
      </c>
      <c r="B60" s="188">
        <f>IF(D60&gt;0,D60,0)+IF(H60&gt;0,H60,0)+IF(L60&gt;0,L60,0)</f>
        <v>2547.21</v>
      </c>
      <c r="C60" s="286" t="s">
        <v>8</v>
      </c>
      <c r="D60" s="188">
        <f>SUMIF(D61:D62,"&gt;0")</f>
        <v>851.8</v>
      </c>
      <c r="E60" s="188">
        <f>SUMIF(E61:E62,"&gt;0")</f>
        <v>421.36</v>
      </c>
      <c r="F60" s="188">
        <f>SUMIF(F61:F62,"&gt;0")</f>
        <v>430.44</v>
      </c>
      <c r="G60" s="286" t="s">
        <v>8</v>
      </c>
      <c r="H60" s="188">
        <f>SUMIF(H61:H62,"&gt;0")</f>
        <v>1023.56</v>
      </c>
      <c r="I60" s="188">
        <f>SUMIF(I61:I62,"&gt;0")</f>
        <v>1023.56</v>
      </c>
      <c r="J60" s="188">
        <f>SUMIF(J61:J62,"&gt;0")</f>
        <v>0</v>
      </c>
      <c r="K60" s="286" t="s">
        <v>8</v>
      </c>
      <c r="L60" s="188">
        <f>SUMIF(L61:L62,"&gt;0")</f>
        <v>671.85</v>
      </c>
      <c r="M60" s="188">
        <f>SUMIF(M61:M62,"&gt;0")</f>
        <v>470.51</v>
      </c>
      <c r="N60" s="188">
        <f>SUMIF(N61:N62,"&gt;0")</f>
        <v>201.34</v>
      </c>
    </row>
    <row r="61" spans="1:14" ht="13.15" customHeight="1" x14ac:dyDescent="0.15">
      <c r="A61" s="290"/>
      <c r="B61" s="189"/>
      <c r="C61" s="284" t="s">
        <v>721</v>
      </c>
      <c r="D61" s="285">
        <f t="shared" ref="D61:D96" si="3">SUMIF(E61:F61,"&gt;0")</f>
        <v>851.8</v>
      </c>
      <c r="E61" s="190">
        <v>421.36</v>
      </c>
      <c r="F61" s="190">
        <v>430.44</v>
      </c>
      <c r="G61" s="284" t="s">
        <v>740</v>
      </c>
      <c r="H61" s="285">
        <f t="shared" ref="H61:H96" si="4">SUMIF(I61:J61,"&gt;0")</f>
        <v>1023.56</v>
      </c>
      <c r="I61" s="190">
        <v>1023.56</v>
      </c>
      <c r="J61" s="190">
        <v>0</v>
      </c>
      <c r="K61" s="284" t="s">
        <v>757</v>
      </c>
      <c r="L61" s="285">
        <f t="shared" ref="L61:L96" si="5">SUMIF(M61:N61,"&gt;0")</f>
        <v>154.83000000000001</v>
      </c>
      <c r="M61" s="190">
        <v>0.86</v>
      </c>
      <c r="N61" s="190">
        <v>153.97</v>
      </c>
    </row>
    <row r="62" spans="1:14" ht="13.15" customHeight="1" x14ac:dyDescent="0.15">
      <c r="A62" s="290"/>
      <c r="B62" s="189"/>
      <c r="C62" s="284"/>
      <c r="D62" s="285">
        <f t="shared" si="3"/>
        <v>0</v>
      </c>
      <c r="E62" s="190"/>
      <c r="F62" s="190"/>
      <c r="G62" s="284"/>
      <c r="H62" s="285">
        <f t="shared" si="4"/>
        <v>0</v>
      </c>
      <c r="I62" s="190"/>
      <c r="J62" s="190"/>
      <c r="K62" s="284" t="s">
        <v>758</v>
      </c>
      <c r="L62" s="285">
        <f t="shared" si="5"/>
        <v>517.02</v>
      </c>
      <c r="M62" s="190">
        <v>469.65</v>
      </c>
      <c r="N62" s="190">
        <v>47.37</v>
      </c>
    </row>
    <row r="63" spans="1:14" ht="13.5" customHeight="1" x14ac:dyDescent="0.15">
      <c r="A63" s="705" t="s">
        <v>245</v>
      </c>
      <c r="B63" s="809"/>
      <c r="C63" s="287" t="s">
        <v>706</v>
      </c>
      <c r="D63" s="288">
        <f t="shared" si="3"/>
        <v>17865.09</v>
      </c>
      <c r="E63" s="289">
        <v>17865.09</v>
      </c>
      <c r="F63" s="289">
        <v>0</v>
      </c>
      <c r="G63" s="287" t="s">
        <v>707</v>
      </c>
      <c r="H63" s="288">
        <f t="shared" si="4"/>
        <v>469.76</v>
      </c>
      <c r="I63" s="289">
        <v>469.76</v>
      </c>
      <c r="J63" s="289">
        <v>0</v>
      </c>
      <c r="K63" s="287" t="s">
        <v>708</v>
      </c>
      <c r="L63" s="288">
        <f t="shared" si="5"/>
        <v>753.82</v>
      </c>
      <c r="M63" s="289">
        <v>0</v>
      </c>
      <c r="N63" s="289">
        <v>753.82</v>
      </c>
    </row>
    <row r="64" spans="1:14" ht="13.5" customHeight="1" x14ac:dyDescent="0.15">
      <c r="A64" s="66"/>
      <c r="B64" s="291"/>
      <c r="C64" s="284" t="s">
        <v>713</v>
      </c>
      <c r="D64" s="285">
        <f t="shared" si="3"/>
        <v>9063.84</v>
      </c>
      <c r="E64" s="190">
        <v>2744.14</v>
      </c>
      <c r="F64" s="190">
        <v>6319.7</v>
      </c>
      <c r="G64" s="284" t="s">
        <v>712</v>
      </c>
      <c r="H64" s="285">
        <f t="shared" si="4"/>
        <v>27.3</v>
      </c>
      <c r="I64" s="190">
        <v>27.3</v>
      </c>
      <c r="J64" s="190">
        <v>0</v>
      </c>
      <c r="K64" s="284" t="s">
        <v>709</v>
      </c>
      <c r="L64" s="285">
        <f t="shared" si="5"/>
        <v>561.46</v>
      </c>
      <c r="M64" s="190">
        <v>0</v>
      </c>
      <c r="N64" s="190">
        <v>561.46</v>
      </c>
    </row>
    <row r="65" spans="1:14" ht="13.5" customHeight="1" x14ac:dyDescent="0.15">
      <c r="A65" s="66"/>
      <c r="B65" s="291"/>
      <c r="C65" s="284" t="s">
        <v>733</v>
      </c>
      <c r="D65" s="285">
        <f t="shared" si="3"/>
        <v>3.05</v>
      </c>
      <c r="E65" s="190">
        <v>3.05</v>
      </c>
      <c r="F65" s="190">
        <v>0</v>
      </c>
      <c r="G65" s="284" t="s">
        <v>714</v>
      </c>
      <c r="H65" s="285">
        <f t="shared" si="4"/>
        <v>2228.17</v>
      </c>
      <c r="I65" s="190">
        <v>2228.17</v>
      </c>
      <c r="J65" s="190">
        <v>0</v>
      </c>
      <c r="K65" s="284" t="s">
        <v>710</v>
      </c>
      <c r="L65" s="285">
        <f t="shared" si="5"/>
        <v>78.72</v>
      </c>
      <c r="M65" s="190">
        <v>37.75</v>
      </c>
      <c r="N65" s="190">
        <v>40.97</v>
      </c>
    </row>
    <row r="66" spans="1:14" ht="13.5" customHeight="1" x14ac:dyDescent="0.15">
      <c r="A66" s="66"/>
      <c r="B66" s="291"/>
      <c r="C66" s="284" t="s">
        <v>721</v>
      </c>
      <c r="D66" s="285">
        <f t="shared" si="3"/>
        <v>5290.95</v>
      </c>
      <c r="E66" s="190">
        <v>4035.16</v>
      </c>
      <c r="F66" s="190">
        <v>1255.79</v>
      </c>
      <c r="G66" s="284" t="s">
        <v>716</v>
      </c>
      <c r="H66" s="285">
        <f t="shared" si="4"/>
        <v>495.96</v>
      </c>
      <c r="I66" s="190">
        <v>495.96</v>
      </c>
      <c r="J66" s="190">
        <v>0</v>
      </c>
      <c r="K66" s="284" t="s">
        <v>711</v>
      </c>
      <c r="L66" s="285">
        <f t="shared" si="5"/>
        <v>4953.8599999999997</v>
      </c>
      <c r="M66" s="190">
        <v>4149.53</v>
      </c>
      <c r="N66" s="190">
        <v>804.33</v>
      </c>
    </row>
    <row r="67" spans="1:14" ht="13.5" customHeight="1" x14ac:dyDescent="0.15">
      <c r="A67" s="66"/>
      <c r="B67" s="291"/>
      <c r="C67" s="284" t="s">
        <v>735</v>
      </c>
      <c r="D67" s="285">
        <f t="shared" si="3"/>
        <v>8486.57</v>
      </c>
      <c r="E67" s="190">
        <v>8194.43</v>
      </c>
      <c r="F67" s="190">
        <v>292.14</v>
      </c>
      <c r="G67" s="284" t="s">
        <v>720</v>
      </c>
      <c r="H67" s="285">
        <f t="shared" si="4"/>
        <v>4095.94</v>
      </c>
      <c r="I67" s="190">
        <v>4095.94</v>
      </c>
      <c r="J67" s="190">
        <v>0</v>
      </c>
      <c r="K67" s="284" t="s">
        <v>719</v>
      </c>
      <c r="L67" s="285">
        <f t="shared" si="5"/>
        <v>3009.98</v>
      </c>
      <c r="M67" s="190">
        <v>3009.98</v>
      </c>
      <c r="N67" s="190">
        <v>0</v>
      </c>
    </row>
    <row r="68" spans="1:14" ht="13.5" customHeight="1" x14ac:dyDescent="0.15">
      <c r="A68" s="66"/>
      <c r="B68" s="291"/>
      <c r="C68" s="284"/>
      <c r="D68" s="285">
        <f t="shared" si="3"/>
        <v>0</v>
      </c>
      <c r="E68" s="190"/>
      <c r="F68" s="190"/>
      <c r="G68" s="284" t="s">
        <v>751</v>
      </c>
      <c r="H68" s="285">
        <f t="shared" si="4"/>
        <v>589.99</v>
      </c>
      <c r="I68" s="190">
        <v>589.99</v>
      </c>
      <c r="J68" s="190">
        <v>0</v>
      </c>
      <c r="K68" s="284" t="s">
        <v>715</v>
      </c>
      <c r="L68" s="285">
        <f t="shared" si="5"/>
        <v>219.06</v>
      </c>
      <c r="M68" s="190">
        <v>0</v>
      </c>
      <c r="N68" s="190">
        <v>219.06</v>
      </c>
    </row>
    <row r="69" spans="1:14" ht="13.5" customHeight="1" x14ac:dyDescent="0.15">
      <c r="A69" s="66"/>
      <c r="B69" s="291"/>
      <c r="C69" s="284"/>
      <c r="D69" s="285">
        <f t="shared" si="3"/>
        <v>0</v>
      </c>
      <c r="E69" s="190"/>
      <c r="F69" s="190"/>
      <c r="G69" s="284" t="s">
        <v>755</v>
      </c>
      <c r="H69" s="285">
        <f t="shared" si="4"/>
        <v>144.43</v>
      </c>
      <c r="I69" s="190">
        <v>144.43</v>
      </c>
      <c r="J69" s="190">
        <v>0</v>
      </c>
      <c r="K69" s="284" t="s">
        <v>717</v>
      </c>
      <c r="L69" s="285">
        <f t="shared" si="5"/>
        <v>626.48</v>
      </c>
      <c r="M69" s="190">
        <v>0</v>
      </c>
      <c r="N69" s="190">
        <v>626.48</v>
      </c>
    </row>
    <row r="70" spans="1:14" ht="13.5" customHeight="1" x14ac:dyDescent="0.15">
      <c r="A70" s="66"/>
      <c r="B70" s="291"/>
      <c r="C70" s="284"/>
      <c r="D70" s="285">
        <f t="shared" si="3"/>
        <v>0</v>
      </c>
      <c r="E70" s="190"/>
      <c r="F70" s="190"/>
      <c r="G70" s="284" t="s">
        <v>722</v>
      </c>
      <c r="H70" s="285">
        <f t="shared" si="4"/>
        <v>16931.539999999997</v>
      </c>
      <c r="I70" s="190">
        <v>16850.919999999998</v>
      </c>
      <c r="J70" s="190">
        <v>80.62</v>
      </c>
      <c r="K70" s="284" t="s">
        <v>718</v>
      </c>
      <c r="L70" s="285">
        <f t="shared" si="5"/>
        <v>750.8</v>
      </c>
      <c r="M70" s="190">
        <v>0</v>
      </c>
      <c r="N70" s="190">
        <v>750.8</v>
      </c>
    </row>
    <row r="71" spans="1:14" ht="13.5" customHeight="1" x14ac:dyDescent="0.15">
      <c r="A71" s="66"/>
      <c r="B71" s="291"/>
      <c r="C71" s="284"/>
      <c r="D71" s="285">
        <f t="shared" si="3"/>
        <v>0</v>
      </c>
      <c r="E71" s="190"/>
      <c r="F71" s="190"/>
      <c r="G71" s="284" t="s">
        <v>756</v>
      </c>
      <c r="H71" s="285">
        <f t="shared" si="4"/>
        <v>179.59</v>
      </c>
      <c r="I71" s="190">
        <v>179.59</v>
      </c>
      <c r="J71" s="190">
        <v>0</v>
      </c>
      <c r="K71" s="284" t="s">
        <v>723</v>
      </c>
      <c r="L71" s="285">
        <f t="shared" si="5"/>
        <v>130.57</v>
      </c>
      <c r="M71" s="190">
        <v>40.35</v>
      </c>
      <c r="N71" s="190">
        <v>90.22</v>
      </c>
    </row>
    <row r="72" spans="1:14" ht="13.5" customHeight="1" x14ac:dyDescent="0.15">
      <c r="A72" s="66"/>
      <c r="B72" s="291"/>
      <c r="C72" s="284"/>
      <c r="D72" s="285">
        <f t="shared" si="3"/>
        <v>0</v>
      </c>
      <c r="E72" s="190"/>
      <c r="F72" s="190"/>
      <c r="G72" s="284" t="s">
        <v>730</v>
      </c>
      <c r="H72" s="285">
        <f t="shared" si="4"/>
        <v>3822.2400000000002</v>
      </c>
      <c r="I72" s="190">
        <v>3822.19</v>
      </c>
      <c r="J72" s="190">
        <v>0.05</v>
      </c>
      <c r="K72" s="284" t="s">
        <v>724</v>
      </c>
      <c r="L72" s="285">
        <f t="shared" si="5"/>
        <v>1256.49</v>
      </c>
      <c r="M72" s="190">
        <v>787.54</v>
      </c>
      <c r="N72" s="190">
        <v>468.95</v>
      </c>
    </row>
    <row r="73" spans="1:14" ht="13.5" customHeight="1" x14ac:dyDescent="0.15">
      <c r="A73" s="66"/>
      <c r="B73" s="291"/>
      <c r="C73" s="284"/>
      <c r="D73" s="285">
        <f t="shared" si="3"/>
        <v>0</v>
      </c>
      <c r="E73" s="190"/>
      <c r="F73" s="190"/>
      <c r="G73" s="284" t="s">
        <v>736</v>
      </c>
      <c r="H73" s="285">
        <f t="shared" si="4"/>
        <v>572.99</v>
      </c>
      <c r="I73" s="190">
        <v>572.99</v>
      </c>
      <c r="J73" s="190">
        <v>0</v>
      </c>
      <c r="K73" s="284" t="s">
        <v>725</v>
      </c>
      <c r="L73" s="285">
        <f t="shared" si="5"/>
        <v>1089.73</v>
      </c>
      <c r="M73" s="190">
        <v>555.23</v>
      </c>
      <c r="N73" s="190">
        <v>534.5</v>
      </c>
    </row>
    <row r="74" spans="1:14" ht="13.5" customHeight="1" x14ac:dyDescent="0.15">
      <c r="A74" s="66"/>
      <c r="B74" s="291"/>
      <c r="C74" s="284"/>
      <c r="D74" s="285">
        <f t="shared" si="3"/>
        <v>0</v>
      </c>
      <c r="E74" s="190"/>
      <c r="F74" s="190"/>
      <c r="G74" s="284" t="s">
        <v>740</v>
      </c>
      <c r="H74" s="285">
        <f t="shared" si="4"/>
        <v>6264.27</v>
      </c>
      <c r="I74" s="190">
        <v>6264.27</v>
      </c>
      <c r="J74" s="190">
        <v>0</v>
      </c>
      <c r="K74" s="284" t="s">
        <v>726</v>
      </c>
      <c r="L74" s="285">
        <f t="shared" si="5"/>
        <v>252.06</v>
      </c>
      <c r="M74" s="190">
        <v>97.96</v>
      </c>
      <c r="N74" s="190">
        <v>154.1</v>
      </c>
    </row>
    <row r="75" spans="1:14" ht="13.5" customHeight="1" x14ac:dyDescent="0.15">
      <c r="A75" s="66"/>
      <c r="B75" s="291"/>
      <c r="C75" s="284"/>
      <c r="D75" s="285">
        <f t="shared" si="3"/>
        <v>0</v>
      </c>
      <c r="E75" s="190"/>
      <c r="F75" s="190"/>
      <c r="G75" s="284" t="s">
        <v>753</v>
      </c>
      <c r="H75" s="285">
        <f t="shared" si="4"/>
        <v>183.16</v>
      </c>
      <c r="I75" s="190">
        <v>183.16</v>
      </c>
      <c r="J75" s="190">
        <v>0</v>
      </c>
      <c r="K75" s="284" t="s">
        <v>727</v>
      </c>
      <c r="L75" s="285">
        <f t="shared" si="5"/>
        <v>176.7</v>
      </c>
      <c r="M75" s="190">
        <v>176.7</v>
      </c>
      <c r="N75" s="190">
        <v>0</v>
      </c>
    </row>
    <row r="76" spans="1:14" ht="13.5" customHeight="1" x14ac:dyDescent="0.15">
      <c r="A76" s="66"/>
      <c r="B76" s="291"/>
      <c r="C76" s="284"/>
      <c r="D76" s="285">
        <f t="shared" si="3"/>
        <v>0</v>
      </c>
      <c r="E76" s="190"/>
      <c r="F76" s="190"/>
      <c r="G76" s="284" t="s">
        <v>754</v>
      </c>
      <c r="H76" s="285">
        <f t="shared" si="4"/>
        <v>303.88</v>
      </c>
      <c r="I76" s="190">
        <v>141.91</v>
      </c>
      <c r="J76" s="190">
        <v>161.97</v>
      </c>
      <c r="K76" s="284" t="s">
        <v>728</v>
      </c>
      <c r="L76" s="285">
        <f t="shared" si="5"/>
        <v>1274.1400000000001</v>
      </c>
      <c r="M76" s="190">
        <v>0</v>
      </c>
      <c r="N76" s="190">
        <v>1274.1400000000001</v>
      </c>
    </row>
    <row r="77" spans="1:14" ht="13.5" customHeight="1" x14ac:dyDescent="0.15">
      <c r="A77" s="66"/>
      <c r="B77" s="291"/>
      <c r="C77" s="284"/>
      <c r="D77" s="285">
        <f t="shared" si="3"/>
        <v>0</v>
      </c>
      <c r="E77" s="190"/>
      <c r="F77" s="190"/>
      <c r="G77" s="284"/>
      <c r="H77" s="285">
        <f t="shared" si="4"/>
        <v>0</v>
      </c>
      <c r="I77" s="190"/>
      <c r="J77" s="190"/>
      <c r="K77" s="284" t="s">
        <v>729</v>
      </c>
      <c r="L77" s="285">
        <f t="shared" si="5"/>
        <v>815.84</v>
      </c>
      <c r="M77" s="190">
        <v>0</v>
      </c>
      <c r="N77" s="190">
        <v>815.84</v>
      </c>
    </row>
    <row r="78" spans="1:14" ht="13.5" customHeight="1" x14ac:dyDescent="0.15">
      <c r="A78" s="66"/>
      <c r="B78" s="291"/>
      <c r="C78" s="284"/>
      <c r="D78" s="285">
        <f t="shared" si="3"/>
        <v>0</v>
      </c>
      <c r="E78" s="190"/>
      <c r="F78" s="190"/>
      <c r="G78" s="284"/>
      <c r="H78" s="285">
        <f t="shared" si="4"/>
        <v>0</v>
      </c>
      <c r="I78" s="190"/>
      <c r="J78" s="190"/>
      <c r="K78" s="284" t="s">
        <v>742</v>
      </c>
      <c r="L78" s="285">
        <f t="shared" si="5"/>
        <v>848.96</v>
      </c>
      <c r="M78" s="190">
        <v>124.98</v>
      </c>
      <c r="N78" s="190">
        <v>723.98</v>
      </c>
    </row>
    <row r="79" spans="1:14" ht="13.5" customHeight="1" x14ac:dyDescent="0.15">
      <c r="A79" s="66"/>
      <c r="B79" s="291"/>
      <c r="C79" s="284"/>
      <c r="D79" s="285">
        <f t="shared" si="3"/>
        <v>0</v>
      </c>
      <c r="E79" s="190"/>
      <c r="F79" s="190"/>
      <c r="G79" s="284"/>
      <c r="H79" s="285">
        <f t="shared" si="4"/>
        <v>0</v>
      </c>
      <c r="I79" s="190"/>
      <c r="J79" s="190"/>
      <c r="K79" s="284" t="s">
        <v>743</v>
      </c>
      <c r="L79" s="285">
        <f t="shared" si="5"/>
        <v>281.77999999999997</v>
      </c>
      <c r="M79" s="190">
        <v>192.96</v>
      </c>
      <c r="N79" s="190">
        <v>88.82</v>
      </c>
    </row>
    <row r="80" spans="1:14" ht="13.5" customHeight="1" x14ac:dyDescent="0.15">
      <c r="A80" s="66"/>
      <c r="B80" s="291"/>
      <c r="C80" s="284"/>
      <c r="D80" s="285">
        <f t="shared" si="3"/>
        <v>0</v>
      </c>
      <c r="E80" s="190"/>
      <c r="F80" s="190"/>
      <c r="G80" s="284"/>
      <c r="H80" s="285">
        <f t="shared" si="4"/>
        <v>0</v>
      </c>
      <c r="I80" s="190"/>
      <c r="J80" s="190"/>
      <c r="K80" s="284" t="s">
        <v>744</v>
      </c>
      <c r="L80" s="285">
        <f t="shared" si="5"/>
        <v>3455.7</v>
      </c>
      <c r="M80" s="190">
        <v>1182</v>
      </c>
      <c r="N80" s="190">
        <v>2273.6999999999998</v>
      </c>
    </row>
    <row r="81" spans="1:14" ht="13.5" customHeight="1" x14ac:dyDescent="0.15">
      <c r="A81" s="66"/>
      <c r="B81" s="291"/>
      <c r="C81" s="284"/>
      <c r="D81" s="285">
        <f t="shared" si="3"/>
        <v>0</v>
      </c>
      <c r="E81" s="190"/>
      <c r="F81" s="190"/>
      <c r="G81" s="284"/>
      <c r="H81" s="285">
        <f t="shared" si="4"/>
        <v>0</v>
      </c>
      <c r="I81" s="190"/>
      <c r="J81" s="190"/>
      <c r="K81" s="284" t="s">
        <v>745</v>
      </c>
      <c r="L81" s="285">
        <f t="shared" si="5"/>
        <v>2615.1000000000004</v>
      </c>
      <c r="M81" s="190">
        <v>26.76</v>
      </c>
      <c r="N81" s="190">
        <v>2588.34</v>
      </c>
    </row>
    <row r="82" spans="1:14" ht="13.5" customHeight="1" x14ac:dyDescent="0.15">
      <c r="A82" s="66"/>
      <c r="B82" s="291"/>
      <c r="C82" s="284"/>
      <c r="D82" s="285">
        <f t="shared" si="3"/>
        <v>0</v>
      </c>
      <c r="E82" s="190"/>
      <c r="F82" s="190"/>
      <c r="G82" s="284"/>
      <c r="H82" s="285">
        <f t="shared" si="4"/>
        <v>0</v>
      </c>
      <c r="I82" s="190"/>
      <c r="J82" s="190"/>
      <c r="K82" s="284" t="s">
        <v>746</v>
      </c>
      <c r="L82" s="285">
        <f t="shared" si="5"/>
        <v>781.61</v>
      </c>
      <c r="M82" s="190">
        <v>528.26</v>
      </c>
      <c r="N82" s="190">
        <v>253.35</v>
      </c>
    </row>
    <row r="83" spans="1:14" ht="13.5" customHeight="1" x14ac:dyDescent="0.15">
      <c r="A83" s="66"/>
      <c r="B83" s="291"/>
      <c r="C83" s="284"/>
      <c r="D83" s="285">
        <f t="shared" si="3"/>
        <v>0</v>
      </c>
      <c r="E83" s="190"/>
      <c r="F83" s="190"/>
      <c r="G83" s="284"/>
      <c r="H83" s="285">
        <f t="shared" si="4"/>
        <v>0</v>
      </c>
      <c r="I83" s="190"/>
      <c r="J83" s="190"/>
      <c r="K83" s="284" t="s">
        <v>747</v>
      </c>
      <c r="L83" s="285">
        <f t="shared" si="5"/>
        <v>172.91</v>
      </c>
      <c r="M83" s="190">
        <v>172.91</v>
      </c>
      <c r="N83" s="190">
        <v>0</v>
      </c>
    </row>
    <row r="84" spans="1:14" ht="13.5" customHeight="1" x14ac:dyDescent="0.15">
      <c r="A84" s="66"/>
      <c r="B84" s="291"/>
      <c r="C84" s="284"/>
      <c r="D84" s="285">
        <f t="shared" si="3"/>
        <v>0</v>
      </c>
      <c r="E84" s="190"/>
      <c r="F84" s="190"/>
      <c r="G84" s="284"/>
      <c r="H84" s="285">
        <f t="shared" si="4"/>
        <v>0</v>
      </c>
      <c r="I84" s="190"/>
      <c r="J84" s="190"/>
      <c r="K84" s="284" t="s">
        <v>749</v>
      </c>
      <c r="L84" s="285">
        <f t="shared" si="5"/>
        <v>355.51</v>
      </c>
      <c r="M84" s="190">
        <v>355.51</v>
      </c>
      <c r="N84" s="190">
        <v>0</v>
      </c>
    </row>
    <row r="85" spans="1:14" ht="13.5" customHeight="1" x14ac:dyDescent="0.15">
      <c r="A85" s="66"/>
      <c r="B85" s="291"/>
      <c r="C85" s="284"/>
      <c r="D85" s="285">
        <f t="shared" si="3"/>
        <v>0</v>
      </c>
      <c r="E85" s="190"/>
      <c r="F85" s="190"/>
      <c r="G85" s="284"/>
      <c r="H85" s="285">
        <f t="shared" si="4"/>
        <v>0</v>
      </c>
      <c r="I85" s="190"/>
      <c r="J85" s="190"/>
      <c r="K85" s="284" t="s">
        <v>750</v>
      </c>
      <c r="L85" s="285">
        <f t="shared" si="5"/>
        <v>351.8</v>
      </c>
      <c r="M85" s="190">
        <v>351.8</v>
      </c>
      <c r="N85" s="190">
        <v>0</v>
      </c>
    </row>
    <row r="86" spans="1:14" ht="13.5" customHeight="1" x14ac:dyDescent="0.15">
      <c r="A86" s="66"/>
      <c r="B86" s="291"/>
      <c r="C86" s="284"/>
      <c r="D86" s="285">
        <f t="shared" si="3"/>
        <v>0</v>
      </c>
      <c r="E86" s="190"/>
      <c r="F86" s="190"/>
      <c r="G86" s="284"/>
      <c r="H86" s="285">
        <f t="shared" si="4"/>
        <v>0</v>
      </c>
      <c r="I86" s="190"/>
      <c r="J86" s="190"/>
      <c r="K86" s="284" t="s">
        <v>757</v>
      </c>
      <c r="L86" s="285">
        <f t="shared" si="5"/>
        <v>154.83000000000001</v>
      </c>
      <c r="M86" s="190">
        <v>0.86</v>
      </c>
      <c r="N86" s="190">
        <v>153.97</v>
      </c>
    </row>
    <row r="87" spans="1:14" ht="13.5" customHeight="1" x14ac:dyDescent="0.15">
      <c r="A87" s="66"/>
      <c r="B87" s="291"/>
      <c r="C87" s="284"/>
      <c r="D87" s="285">
        <f t="shared" si="3"/>
        <v>0</v>
      </c>
      <c r="E87" s="190"/>
      <c r="F87" s="190"/>
      <c r="G87" s="284"/>
      <c r="H87" s="285">
        <f t="shared" si="4"/>
        <v>0</v>
      </c>
      <c r="I87" s="190"/>
      <c r="J87" s="190"/>
      <c r="K87" s="284" t="s">
        <v>758</v>
      </c>
      <c r="L87" s="285">
        <f t="shared" si="5"/>
        <v>517.02</v>
      </c>
      <c r="M87" s="190">
        <v>469.65</v>
      </c>
      <c r="N87" s="190">
        <v>47.37</v>
      </c>
    </row>
    <row r="88" spans="1:14" ht="13.5" customHeight="1" x14ac:dyDescent="0.15">
      <c r="A88" s="66"/>
      <c r="B88" s="291"/>
      <c r="C88" s="284"/>
      <c r="D88" s="285">
        <f t="shared" si="3"/>
        <v>0</v>
      </c>
      <c r="E88" s="190"/>
      <c r="F88" s="190"/>
      <c r="G88" s="284"/>
      <c r="H88" s="285">
        <f t="shared" si="4"/>
        <v>0</v>
      </c>
      <c r="I88" s="190"/>
      <c r="J88" s="190"/>
      <c r="K88" s="284" t="s">
        <v>739</v>
      </c>
      <c r="L88" s="285">
        <f t="shared" si="5"/>
        <v>4.57</v>
      </c>
      <c r="M88" s="190">
        <v>0</v>
      </c>
      <c r="N88" s="190">
        <v>4.57</v>
      </c>
    </row>
    <row r="89" spans="1:14" ht="13.5" customHeight="1" x14ac:dyDescent="0.15">
      <c r="A89" s="66"/>
      <c r="B89" s="291"/>
      <c r="C89" s="284"/>
      <c r="D89" s="285">
        <f t="shared" si="3"/>
        <v>0</v>
      </c>
      <c r="E89" s="190"/>
      <c r="F89" s="190"/>
      <c r="G89" s="284"/>
      <c r="H89" s="285">
        <f t="shared" si="4"/>
        <v>0</v>
      </c>
      <c r="I89" s="190"/>
      <c r="J89" s="190"/>
      <c r="K89" s="284" t="s">
        <v>734</v>
      </c>
      <c r="L89" s="285">
        <f t="shared" si="5"/>
        <v>2629.03</v>
      </c>
      <c r="M89" s="190">
        <v>159.28</v>
      </c>
      <c r="N89" s="190">
        <v>2469.75</v>
      </c>
    </row>
    <row r="90" spans="1:14" ht="13.5" customHeight="1" x14ac:dyDescent="0.15">
      <c r="A90" s="66"/>
      <c r="B90" s="291"/>
      <c r="C90" s="284"/>
      <c r="D90" s="285">
        <f t="shared" si="3"/>
        <v>0</v>
      </c>
      <c r="E90" s="190"/>
      <c r="F90" s="190"/>
      <c r="G90" s="284"/>
      <c r="H90" s="285">
        <f t="shared" si="4"/>
        <v>0</v>
      </c>
      <c r="I90" s="190"/>
      <c r="J90" s="190"/>
      <c r="K90" s="284" t="s">
        <v>737</v>
      </c>
      <c r="L90" s="285">
        <f t="shared" si="5"/>
        <v>381.65</v>
      </c>
      <c r="M90" s="190">
        <v>58.13</v>
      </c>
      <c r="N90" s="190">
        <v>323.52</v>
      </c>
    </row>
    <row r="91" spans="1:14" ht="13.5" customHeight="1" x14ac:dyDescent="0.15">
      <c r="A91" s="66"/>
      <c r="B91" s="291"/>
      <c r="C91" s="284"/>
      <c r="D91" s="285">
        <f t="shared" si="3"/>
        <v>0</v>
      </c>
      <c r="E91" s="190"/>
      <c r="F91" s="190"/>
      <c r="G91" s="284"/>
      <c r="H91" s="285">
        <f t="shared" si="4"/>
        <v>0</v>
      </c>
      <c r="I91" s="190"/>
      <c r="J91" s="190"/>
      <c r="K91" s="284" t="s">
        <v>741</v>
      </c>
      <c r="L91" s="285">
        <f t="shared" si="5"/>
        <v>183.44</v>
      </c>
      <c r="M91" s="190">
        <v>183.44</v>
      </c>
      <c r="N91" s="190">
        <v>0</v>
      </c>
    </row>
    <row r="92" spans="1:14" ht="13.5" customHeight="1" x14ac:dyDescent="0.15">
      <c r="A92" s="66"/>
      <c r="B92" s="291"/>
      <c r="C92" s="284"/>
      <c r="D92" s="285">
        <f t="shared" si="3"/>
        <v>0</v>
      </c>
      <c r="E92" s="190"/>
      <c r="F92" s="190"/>
      <c r="G92" s="284"/>
      <c r="H92" s="285">
        <f t="shared" si="4"/>
        <v>0</v>
      </c>
      <c r="I92" s="190"/>
      <c r="J92" s="190"/>
      <c r="K92" s="284" t="s">
        <v>748</v>
      </c>
      <c r="L92" s="285">
        <f t="shared" si="5"/>
        <v>1211.02</v>
      </c>
      <c r="M92" s="190">
        <v>1211.02</v>
      </c>
      <c r="N92" s="190">
        <v>0</v>
      </c>
    </row>
    <row r="93" spans="1:14" ht="13.5" customHeight="1" x14ac:dyDescent="0.15">
      <c r="A93" s="66"/>
      <c r="B93" s="291"/>
      <c r="C93" s="284"/>
      <c r="D93" s="285">
        <f t="shared" si="3"/>
        <v>0</v>
      </c>
      <c r="E93" s="190"/>
      <c r="F93" s="190"/>
      <c r="G93" s="284"/>
      <c r="H93" s="285">
        <f t="shared" si="4"/>
        <v>0</v>
      </c>
      <c r="I93" s="190"/>
      <c r="J93" s="190"/>
      <c r="K93" s="284" t="s">
        <v>738</v>
      </c>
      <c r="L93" s="285">
        <f t="shared" si="5"/>
        <v>79.790000000000006</v>
      </c>
      <c r="M93" s="190">
        <v>0</v>
      </c>
      <c r="N93" s="190">
        <v>79.790000000000006</v>
      </c>
    </row>
    <row r="94" spans="1:14" ht="13.5" customHeight="1" x14ac:dyDescent="0.15">
      <c r="A94" s="66"/>
      <c r="B94" s="291"/>
      <c r="C94" s="284"/>
      <c r="D94" s="285">
        <f t="shared" si="3"/>
        <v>0</v>
      </c>
      <c r="E94" s="190"/>
      <c r="F94" s="190"/>
      <c r="G94" s="284"/>
      <c r="H94" s="285">
        <f t="shared" si="4"/>
        <v>0</v>
      </c>
      <c r="I94" s="190"/>
      <c r="J94" s="190"/>
      <c r="K94" s="284" t="s">
        <v>752</v>
      </c>
      <c r="L94" s="285">
        <f t="shared" si="5"/>
        <v>280.99</v>
      </c>
      <c r="M94" s="190">
        <v>280.99</v>
      </c>
      <c r="N94" s="190">
        <v>0</v>
      </c>
    </row>
    <row r="95" spans="1:14" ht="13.5" customHeight="1" x14ac:dyDescent="0.15">
      <c r="A95" s="66"/>
      <c r="B95" s="291"/>
      <c r="C95" s="284"/>
      <c r="D95" s="285">
        <f t="shared" si="3"/>
        <v>0</v>
      </c>
      <c r="E95" s="190"/>
      <c r="F95" s="190"/>
      <c r="G95" s="284"/>
      <c r="H95" s="285">
        <f t="shared" si="4"/>
        <v>0</v>
      </c>
      <c r="I95" s="190"/>
      <c r="J95" s="190"/>
      <c r="K95" s="284" t="s">
        <v>731</v>
      </c>
      <c r="L95" s="285">
        <f t="shared" si="5"/>
        <v>3048.24</v>
      </c>
      <c r="M95" s="190">
        <v>2122.5</v>
      </c>
      <c r="N95" s="190">
        <v>925.74</v>
      </c>
    </row>
    <row r="96" spans="1:14" ht="13.5" customHeight="1" x14ac:dyDescent="0.15">
      <c r="A96" s="66"/>
      <c r="B96" s="291"/>
      <c r="C96" s="284"/>
      <c r="D96" s="285">
        <f t="shared" si="3"/>
        <v>0</v>
      </c>
      <c r="E96" s="190"/>
      <c r="F96" s="190"/>
      <c r="G96" s="284"/>
      <c r="H96" s="285">
        <f t="shared" si="4"/>
        <v>0</v>
      </c>
      <c r="I96" s="190"/>
      <c r="J96" s="190"/>
      <c r="K96" s="284" t="s">
        <v>732</v>
      </c>
      <c r="L96" s="285">
        <f t="shared" si="5"/>
        <v>867.97</v>
      </c>
      <c r="M96" s="190">
        <v>855.9</v>
      </c>
      <c r="N96" s="190">
        <v>12.07</v>
      </c>
    </row>
    <row r="97" spans="1:14" ht="12.95" customHeight="1" x14ac:dyDescent="0.15">
      <c r="A97" s="131" t="s">
        <v>246</v>
      </c>
      <c r="B97" s="135"/>
      <c r="C97" s="135"/>
      <c r="D97" s="135"/>
      <c r="E97" s="135"/>
      <c r="F97" s="135"/>
      <c r="G97" s="135"/>
      <c r="H97" s="135"/>
      <c r="I97" s="135"/>
      <c r="J97" s="135"/>
      <c r="K97" s="135"/>
      <c r="L97" s="135"/>
      <c r="M97" s="135"/>
      <c r="N97" s="135"/>
    </row>
    <row r="98" spans="1:14" ht="12.95" customHeight="1" x14ac:dyDescent="0.15">
      <c r="A98" s="6" t="s">
        <v>247</v>
      </c>
      <c r="B98"/>
      <c r="C98"/>
      <c r="D98"/>
      <c r="E98"/>
      <c r="F98"/>
      <c r="G98"/>
      <c r="H98"/>
      <c r="I98"/>
      <c r="J98"/>
      <c r="K98"/>
      <c r="L98"/>
      <c r="M98"/>
      <c r="N98"/>
    </row>
  </sheetData>
  <mergeCells count="12">
    <mergeCell ref="H4:J4"/>
    <mergeCell ref="K4:K5"/>
    <mergeCell ref="L4:N4"/>
    <mergeCell ref="A63:B63"/>
    <mergeCell ref="A3:A5"/>
    <mergeCell ref="B3:B5"/>
    <mergeCell ref="C3:F3"/>
    <mergeCell ref="G3:J3"/>
    <mergeCell ref="K3:N3"/>
    <mergeCell ref="C4:C5"/>
    <mergeCell ref="D4:F4"/>
    <mergeCell ref="G4:G5"/>
  </mergeCells>
  <phoneticPr fontId="4"/>
  <dataValidations count="2">
    <dataValidation type="textLength" operator="greaterThanOrEqual" allowBlank="1" showInputMessage="1" showErrorMessage="1" sqref="G49:G51 G40:G44 K46:K47 K49:K51 K40:K44 G57:G59 K57:K59 K53:K55 G53:G55 G8:G10 K8:K10 G12:G13 K12:K13 G15:G17 K15:K17 G19:G20 K19:K20 G22:G28 K22:K28 G30:G31 K30:K31 G33:G35 K33:K35 G37:G38 K37:K38 G46:G47 C57:C59 C53:C55 C49:C51 C46:C47 C40:C44 C37:C38 C33:C35 C30:C31 C22:C28 C19:C20 C15:C17 C12:C13 C8:C10 C61:C96 K61:K96 G61:G96" xr:uid="{B250DBE1-4624-4E4C-93F9-108676D54CAA}">
      <formula1>0</formula1>
    </dataValidation>
    <dataValidation type="decimal" operator="greaterThanOrEqual" allowBlank="1" showInputMessage="1" showErrorMessage="1" sqref="B8:B10 B12:B13 B15:B17 B19:B20 B22:B28 B40:B44 B49:B51 B57:B59 B46:B47 B37:B38 B53:B55 B61:B62 B30:B31 B33:B35 I8:J10 E8:F10 I12:J13 E12:F13 I19:J20 E19:F20 I22:J28 E22:F28 I30:J31 E30:F31 I33:J35 E33:F35 I37:J38 E37:F38 I46:J47 E46:F47 I40:J44 E40:F44 I49:J51 E49:F51 I57:J59 I53:J55 I15:J17 E15:F17 E53:F55 E57:F59 I61:J96 E61:F96" xr:uid="{39B5CA3B-DD5B-4454-B73C-22B1729D744D}">
      <formula1>0</formula1>
    </dataValidation>
  </dataValidations>
  <pageMargins left="0.59055118110236227" right="0.19685039370078741" top="0.78740157480314965" bottom="0.19685039370078741" header="0" footer="0"/>
  <pageSetup paperSize="9" scale="41" fitToHeight="0" pageOrder="overThenDown"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2355B-89BC-4186-996E-623C0F44EC43}">
  <sheetPr codeName="Sheet14">
    <pageSetUpPr fitToPage="1"/>
  </sheetPr>
  <dimension ref="A1:J38"/>
  <sheetViews>
    <sheetView view="pageBreakPreview" zoomScaleNormal="100" zoomScaleSheetLayoutView="100" workbookViewId="0">
      <selection activeCell="F35" sqref="F35"/>
    </sheetView>
  </sheetViews>
  <sheetFormatPr defaultColWidth="9" defaultRowHeight="13.5" x14ac:dyDescent="0.15"/>
  <cols>
    <col min="1" max="1" width="22.125" style="1" customWidth="1"/>
    <col min="2" max="2" width="9.5" style="1" customWidth="1"/>
    <col min="3" max="3" width="12.5" customWidth="1"/>
    <col min="4" max="4" width="19.5" customWidth="1"/>
    <col min="5" max="5" width="10.5" customWidth="1"/>
    <col min="6" max="6" width="17.5" customWidth="1"/>
    <col min="7" max="7" width="10.5" customWidth="1"/>
    <col min="8" max="8" width="17.5" customWidth="1"/>
    <col min="9" max="9" width="10.5" customWidth="1"/>
    <col min="10" max="10" width="17.5" customWidth="1"/>
  </cols>
  <sheetData>
    <row r="1" spans="1:10" x14ac:dyDescent="0.15">
      <c r="A1" t="s">
        <v>248</v>
      </c>
    </row>
    <row r="2" spans="1:10" x14ac:dyDescent="0.15">
      <c r="J2" s="9" t="s">
        <v>70</v>
      </c>
    </row>
    <row r="3" spans="1:10" ht="13.5" customHeight="1" x14ac:dyDescent="0.15">
      <c r="A3" s="699" t="s">
        <v>704</v>
      </c>
      <c r="B3" s="818"/>
      <c r="C3" s="808" t="s">
        <v>8</v>
      </c>
      <c r="D3" s="816"/>
      <c r="E3" s="808" t="s">
        <v>249</v>
      </c>
      <c r="F3" s="816"/>
      <c r="G3" s="808" t="s">
        <v>250</v>
      </c>
      <c r="H3" s="816"/>
      <c r="I3" s="808" t="s">
        <v>251</v>
      </c>
      <c r="J3" s="816"/>
    </row>
    <row r="4" spans="1:10" x14ac:dyDescent="0.15">
      <c r="A4" s="819"/>
      <c r="B4" s="820"/>
      <c r="C4" s="816"/>
      <c r="D4" s="816"/>
      <c r="E4" s="816"/>
      <c r="F4" s="816"/>
      <c r="G4" s="816"/>
      <c r="H4" s="816"/>
      <c r="I4" s="816"/>
      <c r="J4" s="816"/>
    </row>
    <row r="5" spans="1:10" x14ac:dyDescent="0.15">
      <c r="A5" s="821"/>
      <c r="B5" s="822"/>
      <c r="C5" s="75" t="s">
        <v>219</v>
      </c>
      <c r="D5" s="75" t="s">
        <v>220</v>
      </c>
      <c r="E5" s="75" t="s">
        <v>219</v>
      </c>
      <c r="F5" s="75" t="s">
        <v>220</v>
      </c>
      <c r="G5" s="75" t="s">
        <v>219</v>
      </c>
      <c r="H5" s="75" t="s">
        <v>220</v>
      </c>
      <c r="I5" s="75" t="s">
        <v>219</v>
      </c>
      <c r="J5" s="75" t="s">
        <v>220</v>
      </c>
    </row>
    <row r="6" spans="1:10" ht="18" customHeight="1" thickBot="1" x14ac:dyDescent="0.2">
      <c r="A6" s="697">
        <v>45748</v>
      </c>
      <c r="B6" s="817">
        <v>43556</v>
      </c>
      <c r="C6" s="292">
        <v>81</v>
      </c>
      <c r="D6" s="76">
        <f>SUMIF(D7:D18,"&gt;0")+SUMIF(D21:D22,"&gt;0")</f>
        <v>22031.730000000003</v>
      </c>
      <c r="E6" s="292">
        <v>3</v>
      </c>
      <c r="F6" s="76">
        <f>SUMIF(F7:F18,"&gt;0")+SUMIF(F21:F22,"&gt;0")</f>
        <v>11630.439999999999</v>
      </c>
      <c r="G6" s="292">
        <v>9</v>
      </c>
      <c r="H6" s="76">
        <f>SUMIF(H7:H18,"&gt;0")+SUMIF(H21:H22,"&gt;0")</f>
        <v>5858.61</v>
      </c>
      <c r="I6" s="292">
        <v>69</v>
      </c>
      <c r="J6" s="76">
        <f>SUMIF(J7:J18,"&gt;0")+SUMIF(J21:J22,"&gt;0")</f>
        <v>4542.6799999999994</v>
      </c>
    </row>
    <row r="7" spans="1:10" ht="18" customHeight="1" thickTop="1" x14ac:dyDescent="0.15">
      <c r="A7" s="77" t="s">
        <v>16</v>
      </c>
      <c r="B7" s="78" t="s">
        <v>16</v>
      </c>
      <c r="C7" s="79">
        <f t="shared" ref="C7:C17" si="0">SUMIF(E7,"&gt;0")+SUMIF(G7,"&gt;0")+SUMIF(I7,"&gt;0")</f>
        <v>5</v>
      </c>
      <c r="D7" s="79">
        <f t="shared" ref="D7:D17" si="1">SUMIF(F7,"&gt;0")+SUMIF(H7,"&gt;0")+SUMIF(J7,"&gt;0")</f>
        <v>9740.0399999999991</v>
      </c>
      <c r="E7" s="293">
        <v>1</v>
      </c>
      <c r="F7" s="293">
        <v>7049.24</v>
      </c>
      <c r="G7" s="293">
        <v>2</v>
      </c>
      <c r="H7" s="293">
        <v>2650.41</v>
      </c>
      <c r="I7" s="293">
        <v>2</v>
      </c>
      <c r="J7" s="293">
        <v>40.39</v>
      </c>
    </row>
    <row r="8" spans="1:10" ht="18" customHeight="1" x14ac:dyDescent="0.15">
      <c r="A8" s="80" t="s">
        <v>17</v>
      </c>
      <c r="B8" s="81" t="s">
        <v>17</v>
      </c>
      <c r="C8" s="82">
        <f t="shared" si="0"/>
        <v>6</v>
      </c>
      <c r="D8" s="82">
        <f t="shared" si="1"/>
        <v>408.41</v>
      </c>
      <c r="E8" s="182"/>
      <c r="F8" s="182">
        <v>0</v>
      </c>
      <c r="G8" s="182"/>
      <c r="H8" s="182">
        <v>0</v>
      </c>
      <c r="I8" s="182">
        <v>6</v>
      </c>
      <c r="J8" s="182">
        <v>408.41</v>
      </c>
    </row>
    <row r="9" spans="1:10" ht="18" customHeight="1" x14ac:dyDescent="0.15">
      <c r="A9" s="80" t="s">
        <v>19</v>
      </c>
      <c r="B9" s="81" t="s">
        <v>19</v>
      </c>
      <c r="C9" s="82">
        <f t="shared" si="0"/>
        <v>7</v>
      </c>
      <c r="D9" s="82">
        <f t="shared" si="1"/>
        <v>1437.52</v>
      </c>
      <c r="E9" s="182">
        <v>1</v>
      </c>
      <c r="F9" s="182">
        <v>1390.75</v>
      </c>
      <c r="G9" s="182"/>
      <c r="H9" s="182">
        <v>0</v>
      </c>
      <c r="I9" s="182">
        <v>6</v>
      </c>
      <c r="J9" s="182">
        <v>46.77</v>
      </c>
    </row>
    <row r="10" spans="1:10" ht="18" customHeight="1" x14ac:dyDescent="0.15">
      <c r="A10" s="80" t="s">
        <v>20</v>
      </c>
      <c r="B10" s="81" t="s">
        <v>20</v>
      </c>
      <c r="C10" s="82">
        <f t="shared" si="0"/>
        <v>3</v>
      </c>
      <c r="D10" s="82">
        <f t="shared" si="1"/>
        <v>634.45000000000005</v>
      </c>
      <c r="E10" s="182"/>
      <c r="F10" s="182">
        <v>0</v>
      </c>
      <c r="G10" s="182">
        <v>1</v>
      </c>
      <c r="H10" s="182">
        <v>573.74</v>
      </c>
      <c r="I10" s="182">
        <v>2</v>
      </c>
      <c r="J10" s="182">
        <v>60.71</v>
      </c>
    </row>
    <row r="11" spans="1:10" ht="18" customHeight="1" x14ac:dyDescent="0.15">
      <c r="A11" s="101" t="s">
        <v>22</v>
      </c>
      <c r="B11" s="156" t="s">
        <v>22</v>
      </c>
      <c r="C11" s="82">
        <f t="shared" si="0"/>
        <v>10</v>
      </c>
      <c r="D11" s="82">
        <f t="shared" si="1"/>
        <v>1320.15</v>
      </c>
      <c r="E11" s="158"/>
      <c r="F11" s="158">
        <v>0</v>
      </c>
      <c r="G11" s="158">
        <v>2</v>
      </c>
      <c r="H11" s="158">
        <v>750.77</v>
      </c>
      <c r="I11" s="158">
        <v>8</v>
      </c>
      <c r="J11" s="158">
        <v>569.38</v>
      </c>
    </row>
    <row r="12" spans="1:10" ht="18" customHeight="1" x14ac:dyDescent="0.15">
      <c r="A12" s="80" t="s">
        <v>24</v>
      </c>
      <c r="B12" s="81" t="s">
        <v>24</v>
      </c>
      <c r="C12" s="82">
        <f t="shared" si="0"/>
        <v>8</v>
      </c>
      <c r="D12" s="82">
        <f t="shared" si="1"/>
        <v>1152.5900000000001</v>
      </c>
      <c r="E12" s="182"/>
      <c r="F12" s="182">
        <v>0</v>
      </c>
      <c r="G12" s="182">
        <v>1</v>
      </c>
      <c r="H12" s="182">
        <v>515.87</v>
      </c>
      <c r="I12" s="182">
        <v>7</v>
      </c>
      <c r="J12" s="182">
        <v>636.72</v>
      </c>
    </row>
    <row r="13" spans="1:10" ht="18" customHeight="1" x14ac:dyDescent="0.15">
      <c r="A13" s="80" t="s">
        <v>25</v>
      </c>
      <c r="B13" s="81" t="s">
        <v>25</v>
      </c>
      <c r="C13" s="82">
        <f t="shared" si="0"/>
        <v>6</v>
      </c>
      <c r="D13" s="82">
        <f t="shared" si="1"/>
        <v>3776.4599999999996</v>
      </c>
      <c r="E13" s="182">
        <v>1</v>
      </c>
      <c r="F13" s="182">
        <v>3190.45</v>
      </c>
      <c r="G13" s="182">
        <v>1</v>
      </c>
      <c r="H13" s="182">
        <v>319.02999999999997</v>
      </c>
      <c r="I13" s="182">
        <v>4</v>
      </c>
      <c r="J13" s="182">
        <v>266.98</v>
      </c>
    </row>
    <row r="14" spans="1:10" ht="18" customHeight="1" x14ac:dyDescent="0.15">
      <c r="A14" s="80" t="s">
        <v>27</v>
      </c>
      <c r="B14" s="81" t="s">
        <v>27</v>
      </c>
      <c r="C14" s="82">
        <f t="shared" si="0"/>
        <v>7</v>
      </c>
      <c r="D14" s="82">
        <f t="shared" si="1"/>
        <v>295.74</v>
      </c>
      <c r="E14" s="182"/>
      <c r="F14" s="182">
        <v>0</v>
      </c>
      <c r="G14" s="182"/>
      <c r="H14" s="182">
        <v>0</v>
      </c>
      <c r="I14" s="182">
        <v>7</v>
      </c>
      <c r="J14" s="182">
        <v>295.74</v>
      </c>
    </row>
    <row r="15" spans="1:10" ht="18" customHeight="1" x14ac:dyDescent="0.15">
      <c r="A15" s="80" t="s">
        <v>29</v>
      </c>
      <c r="B15" s="81" t="s">
        <v>29</v>
      </c>
      <c r="C15" s="82">
        <f t="shared" si="0"/>
        <v>5</v>
      </c>
      <c r="D15" s="82">
        <f t="shared" si="1"/>
        <v>61.97</v>
      </c>
      <c r="E15" s="182"/>
      <c r="F15" s="182">
        <v>0</v>
      </c>
      <c r="G15" s="182"/>
      <c r="H15" s="182">
        <v>0</v>
      </c>
      <c r="I15" s="182">
        <v>5</v>
      </c>
      <c r="J15" s="182">
        <v>61.97</v>
      </c>
    </row>
    <row r="16" spans="1:10" ht="18" customHeight="1" x14ac:dyDescent="0.15">
      <c r="A16" s="80" t="s">
        <v>31</v>
      </c>
      <c r="B16" s="81" t="s">
        <v>32</v>
      </c>
      <c r="C16" s="82">
        <f t="shared" si="0"/>
        <v>3</v>
      </c>
      <c r="D16" s="82">
        <f t="shared" si="1"/>
        <v>110.22</v>
      </c>
      <c r="E16" s="182"/>
      <c r="F16" s="182">
        <v>0</v>
      </c>
      <c r="G16" s="182"/>
      <c r="H16" s="182">
        <v>0</v>
      </c>
      <c r="I16" s="182">
        <v>3</v>
      </c>
      <c r="J16" s="182">
        <v>110.22</v>
      </c>
    </row>
    <row r="17" spans="1:10" ht="18" customHeight="1" x14ac:dyDescent="0.15">
      <c r="A17" s="80" t="s">
        <v>32</v>
      </c>
      <c r="B17" s="81" t="s">
        <v>34</v>
      </c>
      <c r="C17" s="82">
        <f t="shared" si="0"/>
        <v>7</v>
      </c>
      <c r="D17" s="82">
        <f t="shared" si="1"/>
        <v>1332.31</v>
      </c>
      <c r="E17" s="182"/>
      <c r="F17" s="182">
        <v>0</v>
      </c>
      <c r="G17" s="182"/>
      <c r="H17" s="182">
        <v>0</v>
      </c>
      <c r="I17" s="182">
        <v>7</v>
      </c>
      <c r="J17" s="182">
        <v>1332.31</v>
      </c>
    </row>
    <row r="18" spans="1:10" ht="18" customHeight="1" x14ac:dyDescent="0.15">
      <c r="A18" s="101" t="s">
        <v>39</v>
      </c>
      <c r="B18" s="156" t="s">
        <v>8</v>
      </c>
      <c r="C18" s="112">
        <f t="shared" ref="C18:J18" si="2">SUMIF(C19:C20,"&gt;0")</f>
        <v>3</v>
      </c>
      <c r="D18" s="112">
        <f t="shared" si="2"/>
        <v>70.959999999999994</v>
      </c>
      <c r="E18" s="112">
        <f t="shared" si="2"/>
        <v>0</v>
      </c>
      <c r="F18" s="112">
        <f t="shared" si="2"/>
        <v>0</v>
      </c>
      <c r="G18" s="112">
        <f t="shared" si="2"/>
        <v>0</v>
      </c>
      <c r="H18" s="112">
        <f t="shared" si="2"/>
        <v>0</v>
      </c>
      <c r="I18" s="112">
        <f t="shared" si="2"/>
        <v>3</v>
      </c>
      <c r="J18" s="112">
        <f t="shared" si="2"/>
        <v>70.959999999999994</v>
      </c>
    </row>
    <row r="19" spans="1:10" ht="18" customHeight="1" x14ac:dyDescent="0.15">
      <c r="A19" s="69" t="s">
        <v>40</v>
      </c>
      <c r="B19" s="160" t="s">
        <v>41</v>
      </c>
      <c r="C19" s="82">
        <f t="shared" ref="C19:D22" si="3">SUMIF(E19,"&gt;0")+SUMIF(G19,"&gt;0")+SUMIF(I19,"&gt;0")</f>
        <v>3</v>
      </c>
      <c r="D19" s="82">
        <f t="shared" si="3"/>
        <v>70.959999999999994</v>
      </c>
      <c r="E19" s="162"/>
      <c r="F19" s="162">
        <v>0</v>
      </c>
      <c r="G19" s="162"/>
      <c r="H19" s="162">
        <v>0</v>
      </c>
      <c r="I19" s="162">
        <v>3</v>
      </c>
      <c r="J19" s="162">
        <v>70.959999999999994</v>
      </c>
    </row>
    <row r="20" spans="1:10" ht="18" customHeight="1" x14ac:dyDescent="0.15">
      <c r="A20" s="103" t="s">
        <v>40</v>
      </c>
      <c r="B20" s="165" t="s">
        <v>37</v>
      </c>
      <c r="C20" s="82">
        <f t="shared" si="3"/>
        <v>0</v>
      </c>
      <c r="D20" s="82">
        <f t="shared" si="3"/>
        <v>0</v>
      </c>
      <c r="E20" s="167"/>
      <c r="F20" s="167">
        <v>0</v>
      </c>
      <c r="G20" s="167"/>
      <c r="H20" s="167">
        <v>0</v>
      </c>
      <c r="I20" s="167"/>
      <c r="J20" s="167">
        <v>0</v>
      </c>
    </row>
    <row r="21" spans="1:10" ht="18" customHeight="1" x14ac:dyDescent="0.15">
      <c r="A21" s="80" t="s">
        <v>43</v>
      </c>
      <c r="B21" s="81" t="s">
        <v>44</v>
      </c>
      <c r="C21" s="82">
        <f t="shared" si="3"/>
        <v>6</v>
      </c>
      <c r="D21" s="82">
        <f t="shared" si="3"/>
        <v>1415.92</v>
      </c>
      <c r="E21" s="182"/>
      <c r="F21" s="182">
        <v>0</v>
      </c>
      <c r="G21" s="182">
        <v>2</v>
      </c>
      <c r="H21" s="182">
        <v>1048.79</v>
      </c>
      <c r="I21" s="182">
        <v>4</v>
      </c>
      <c r="J21" s="182">
        <v>367.13</v>
      </c>
    </row>
    <row r="22" spans="1:10" ht="18" customHeight="1" x14ac:dyDescent="0.15">
      <c r="A22" s="115" t="s">
        <v>45</v>
      </c>
      <c r="B22" s="101" t="s">
        <v>103</v>
      </c>
      <c r="C22" s="82">
        <f t="shared" si="3"/>
        <v>5</v>
      </c>
      <c r="D22" s="82">
        <f t="shared" si="3"/>
        <v>274.99</v>
      </c>
      <c r="E22" s="179"/>
      <c r="F22" s="179">
        <v>0</v>
      </c>
      <c r="G22" s="179"/>
      <c r="H22" s="179">
        <v>0</v>
      </c>
      <c r="I22" s="179">
        <v>5</v>
      </c>
      <c r="J22" s="179">
        <v>274.99</v>
      </c>
    </row>
    <row r="23" spans="1:10" ht="18" customHeight="1" x14ac:dyDescent="0.15">
      <c r="A23" s="86" t="s">
        <v>48</v>
      </c>
      <c r="B23" s="87" t="s">
        <v>16</v>
      </c>
      <c r="C23" s="191">
        <f t="shared" ref="C23:J26" si="4">SUMIF(C7,"&gt;0")</f>
        <v>5</v>
      </c>
      <c r="D23" s="191">
        <f t="shared" si="4"/>
        <v>9740.0399999999991</v>
      </c>
      <c r="E23" s="191">
        <f t="shared" si="4"/>
        <v>1</v>
      </c>
      <c r="F23" s="191">
        <f t="shared" si="4"/>
        <v>7049.24</v>
      </c>
      <c r="G23" s="191">
        <f t="shared" si="4"/>
        <v>2</v>
      </c>
      <c r="H23" s="191">
        <f t="shared" si="4"/>
        <v>2650.41</v>
      </c>
      <c r="I23" s="191">
        <f t="shared" si="4"/>
        <v>2</v>
      </c>
      <c r="J23" s="191">
        <f t="shared" si="4"/>
        <v>40.39</v>
      </c>
    </row>
    <row r="24" spans="1:10" ht="18" customHeight="1" x14ac:dyDescent="0.15">
      <c r="A24" s="69"/>
      <c r="B24" s="81" t="s">
        <v>17</v>
      </c>
      <c r="C24" s="82">
        <f t="shared" si="4"/>
        <v>6</v>
      </c>
      <c r="D24" s="82">
        <f t="shared" si="4"/>
        <v>408.41</v>
      </c>
      <c r="E24" s="82">
        <f t="shared" si="4"/>
        <v>0</v>
      </c>
      <c r="F24" s="82">
        <f t="shared" si="4"/>
        <v>0</v>
      </c>
      <c r="G24" s="82">
        <f t="shared" si="4"/>
        <v>0</v>
      </c>
      <c r="H24" s="82">
        <f t="shared" si="4"/>
        <v>0</v>
      </c>
      <c r="I24" s="82">
        <f t="shared" si="4"/>
        <v>6</v>
      </c>
      <c r="J24" s="82">
        <f t="shared" si="4"/>
        <v>408.41</v>
      </c>
    </row>
    <row r="25" spans="1:10" ht="18" customHeight="1" x14ac:dyDescent="0.15">
      <c r="A25" s="69"/>
      <c r="B25" s="81" t="s">
        <v>19</v>
      </c>
      <c r="C25" s="82">
        <f t="shared" si="4"/>
        <v>7</v>
      </c>
      <c r="D25" s="82">
        <f t="shared" si="4"/>
        <v>1437.52</v>
      </c>
      <c r="E25" s="82">
        <f t="shared" si="4"/>
        <v>1</v>
      </c>
      <c r="F25" s="82">
        <f t="shared" si="4"/>
        <v>1390.75</v>
      </c>
      <c r="G25" s="82">
        <f t="shared" si="4"/>
        <v>0</v>
      </c>
      <c r="H25" s="82">
        <f t="shared" si="4"/>
        <v>0</v>
      </c>
      <c r="I25" s="82">
        <f t="shared" si="4"/>
        <v>6</v>
      </c>
      <c r="J25" s="82">
        <f t="shared" si="4"/>
        <v>46.77</v>
      </c>
    </row>
    <row r="26" spans="1:10" ht="18" customHeight="1" x14ac:dyDescent="0.15">
      <c r="A26" s="69"/>
      <c r="B26" s="81" t="s">
        <v>20</v>
      </c>
      <c r="C26" s="82">
        <f t="shared" si="4"/>
        <v>3</v>
      </c>
      <c r="D26" s="82">
        <f t="shared" si="4"/>
        <v>634.45000000000005</v>
      </c>
      <c r="E26" s="82">
        <f t="shared" si="4"/>
        <v>0</v>
      </c>
      <c r="F26" s="82">
        <f t="shared" si="4"/>
        <v>0</v>
      </c>
      <c r="G26" s="82">
        <f t="shared" si="4"/>
        <v>1</v>
      </c>
      <c r="H26" s="82">
        <f t="shared" si="4"/>
        <v>573.74</v>
      </c>
      <c r="I26" s="82">
        <f t="shared" si="4"/>
        <v>2</v>
      </c>
      <c r="J26" s="82">
        <f t="shared" si="4"/>
        <v>60.71</v>
      </c>
    </row>
    <row r="27" spans="1:10" ht="18" customHeight="1" x14ac:dyDescent="0.15">
      <c r="A27" s="69"/>
      <c r="B27" s="81" t="s">
        <v>41</v>
      </c>
      <c r="C27" s="82">
        <f t="shared" ref="C27:J28" si="5">SUMIF(C19,"&gt;0")</f>
        <v>3</v>
      </c>
      <c r="D27" s="82">
        <f t="shared" si="5"/>
        <v>70.959999999999994</v>
      </c>
      <c r="E27" s="82">
        <f t="shared" si="5"/>
        <v>0</v>
      </c>
      <c r="F27" s="82">
        <f t="shared" si="5"/>
        <v>0</v>
      </c>
      <c r="G27" s="82">
        <f t="shared" si="5"/>
        <v>0</v>
      </c>
      <c r="H27" s="82">
        <f t="shared" si="5"/>
        <v>0</v>
      </c>
      <c r="I27" s="82">
        <f t="shared" si="5"/>
        <v>3</v>
      </c>
      <c r="J27" s="82">
        <f t="shared" si="5"/>
        <v>70.959999999999994</v>
      </c>
    </row>
    <row r="28" spans="1:10" ht="18" customHeight="1" x14ac:dyDescent="0.15">
      <c r="A28" s="69"/>
      <c r="B28" s="81" t="s">
        <v>37</v>
      </c>
      <c r="C28" s="82">
        <f t="shared" si="5"/>
        <v>0</v>
      </c>
      <c r="D28" s="82">
        <f t="shared" si="5"/>
        <v>0</v>
      </c>
      <c r="E28" s="82">
        <f t="shared" si="5"/>
        <v>0</v>
      </c>
      <c r="F28" s="82">
        <f t="shared" si="5"/>
        <v>0</v>
      </c>
      <c r="G28" s="82">
        <f t="shared" si="5"/>
        <v>0</v>
      </c>
      <c r="H28" s="82">
        <f t="shared" si="5"/>
        <v>0</v>
      </c>
      <c r="I28" s="82">
        <f t="shared" si="5"/>
        <v>0</v>
      </c>
      <c r="J28" s="82">
        <f t="shared" si="5"/>
        <v>0</v>
      </c>
    </row>
    <row r="29" spans="1:10" ht="18" customHeight="1" x14ac:dyDescent="0.15">
      <c r="A29" s="69"/>
      <c r="B29" s="81" t="s">
        <v>22</v>
      </c>
      <c r="C29" s="82">
        <f t="shared" ref="C29:J29" si="6">SUMIF(C11,"&gt;0")</f>
        <v>10</v>
      </c>
      <c r="D29" s="82">
        <f t="shared" si="6"/>
        <v>1320.15</v>
      </c>
      <c r="E29" s="82">
        <f t="shared" si="6"/>
        <v>0</v>
      </c>
      <c r="F29" s="82">
        <f t="shared" si="6"/>
        <v>0</v>
      </c>
      <c r="G29" s="82">
        <f t="shared" si="6"/>
        <v>2</v>
      </c>
      <c r="H29" s="82">
        <f t="shared" si="6"/>
        <v>750.77</v>
      </c>
      <c r="I29" s="82">
        <f t="shared" si="6"/>
        <v>8</v>
      </c>
      <c r="J29" s="82">
        <f t="shared" si="6"/>
        <v>569.38</v>
      </c>
    </row>
    <row r="30" spans="1:10" ht="18" customHeight="1" x14ac:dyDescent="0.15">
      <c r="A30" s="69"/>
      <c r="B30" s="81" t="s">
        <v>44</v>
      </c>
      <c r="C30" s="82">
        <f t="shared" ref="C30:J30" si="7">SUMIF(C21,"&gt;0")</f>
        <v>6</v>
      </c>
      <c r="D30" s="82">
        <f t="shared" si="7"/>
        <v>1415.92</v>
      </c>
      <c r="E30" s="82">
        <f t="shared" si="7"/>
        <v>0</v>
      </c>
      <c r="F30" s="82">
        <f t="shared" si="7"/>
        <v>0</v>
      </c>
      <c r="G30" s="82">
        <f t="shared" si="7"/>
        <v>2</v>
      </c>
      <c r="H30" s="82">
        <f t="shared" si="7"/>
        <v>1048.79</v>
      </c>
      <c r="I30" s="82">
        <f t="shared" si="7"/>
        <v>4</v>
      </c>
      <c r="J30" s="82">
        <f t="shared" si="7"/>
        <v>367.13</v>
      </c>
    </row>
    <row r="31" spans="1:10" ht="18" customHeight="1" x14ac:dyDescent="0.15">
      <c r="A31" s="69"/>
      <c r="B31" s="81" t="s">
        <v>24</v>
      </c>
      <c r="C31" s="82">
        <f t="shared" ref="C31:J34" si="8">SUMIF(C12,"&gt;0")</f>
        <v>8</v>
      </c>
      <c r="D31" s="82">
        <f t="shared" si="8"/>
        <v>1152.5900000000001</v>
      </c>
      <c r="E31" s="82">
        <f t="shared" si="8"/>
        <v>0</v>
      </c>
      <c r="F31" s="82">
        <f t="shared" si="8"/>
        <v>0</v>
      </c>
      <c r="G31" s="82">
        <f t="shared" si="8"/>
        <v>1</v>
      </c>
      <c r="H31" s="82">
        <f t="shared" si="8"/>
        <v>515.87</v>
      </c>
      <c r="I31" s="82">
        <f t="shared" si="8"/>
        <v>7</v>
      </c>
      <c r="J31" s="82">
        <f t="shared" si="8"/>
        <v>636.72</v>
      </c>
    </row>
    <row r="32" spans="1:10" ht="18" customHeight="1" x14ac:dyDescent="0.15">
      <c r="A32" s="69"/>
      <c r="B32" s="81" t="s">
        <v>25</v>
      </c>
      <c r="C32" s="82">
        <f t="shared" si="8"/>
        <v>6</v>
      </c>
      <c r="D32" s="82">
        <f t="shared" si="8"/>
        <v>3776.4599999999996</v>
      </c>
      <c r="E32" s="82">
        <f t="shared" si="8"/>
        <v>1</v>
      </c>
      <c r="F32" s="82">
        <f t="shared" si="8"/>
        <v>3190.45</v>
      </c>
      <c r="G32" s="82">
        <f t="shared" si="8"/>
        <v>1</v>
      </c>
      <c r="H32" s="82">
        <f t="shared" si="8"/>
        <v>319.02999999999997</v>
      </c>
      <c r="I32" s="82">
        <f t="shared" si="8"/>
        <v>4</v>
      </c>
      <c r="J32" s="82">
        <f t="shared" si="8"/>
        <v>266.98</v>
      </c>
    </row>
    <row r="33" spans="1:10" ht="18" customHeight="1" x14ac:dyDescent="0.15">
      <c r="A33" s="69"/>
      <c r="B33" s="81" t="s">
        <v>27</v>
      </c>
      <c r="C33" s="82">
        <f t="shared" si="8"/>
        <v>7</v>
      </c>
      <c r="D33" s="82">
        <f t="shared" si="8"/>
        <v>295.74</v>
      </c>
      <c r="E33" s="82">
        <f t="shared" si="8"/>
        <v>0</v>
      </c>
      <c r="F33" s="82">
        <f t="shared" si="8"/>
        <v>0</v>
      </c>
      <c r="G33" s="82">
        <f t="shared" si="8"/>
        <v>0</v>
      </c>
      <c r="H33" s="82">
        <f t="shared" si="8"/>
        <v>0</v>
      </c>
      <c r="I33" s="82">
        <f t="shared" si="8"/>
        <v>7</v>
      </c>
      <c r="J33" s="82">
        <f t="shared" si="8"/>
        <v>295.74</v>
      </c>
    </row>
    <row r="34" spans="1:10" ht="18" customHeight="1" x14ac:dyDescent="0.15">
      <c r="A34" s="69"/>
      <c r="B34" s="81" t="s">
        <v>29</v>
      </c>
      <c r="C34" s="82">
        <f t="shared" si="8"/>
        <v>5</v>
      </c>
      <c r="D34" s="82">
        <f t="shared" si="8"/>
        <v>61.97</v>
      </c>
      <c r="E34" s="82">
        <f t="shared" si="8"/>
        <v>0</v>
      </c>
      <c r="F34" s="82">
        <f t="shared" si="8"/>
        <v>0</v>
      </c>
      <c r="G34" s="82">
        <f t="shared" si="8"/>
        <v>0</v>
      </c>
      <c r="H34" s="82">
        <f t="shared" si="8"/>
        <v>0</v>
      </c>
      <c r="I34" s="82">
        <f t="shared" si="8"/>
        <v>5</v>
      </c>
      <c r="J34" s="82">
        <f t="shared" si="8"/>
        <v>61.97</v>
      </c>
    </row>
    <row r="35" spans="1:10" ht="18" customHeight="1" x14ac:dyDescent="0.15">
      <c r="A35" s="69"/>
      <c r="B35" s="81" t="s">
        <v>32</v>
      </c>
      <c r="C35" s="82">
        <f t="shared" ref="C35:J35" si="9">SUMIF(C16:C17,"&gt;0")</f>
        <v>10</v>
      </c>
      <c r="D35" s="82">
        <f t="shared" si="9"/>
        <v>1442.53</v>
      </c>
      <c r="E35" s="82">
        <f t="shared" si="9"/>
        <v>0</v>
      </c>
      <c r="F35" s="82">
        <f t="shared" si="9"/>
        <v>0</v>
      </c>
      <c r="G35" s="82">
        <f t="shared" si="9"/>
        <v>0</v>
      </c>
      <c r="H35" s="82">
        <f t="shared" si="9"/>
        <v>0</v>
      </c>
      <c r="I35" s="82">
        <f t="shared" si="9"/>
        <v>10</v>
      </c>
      <c r="J35" s="82">
        <f t="shared" si="9"/>
        <v>1442.53</v>
      </c>
    </row>
    <row r="36" spans="1:10" ht="18" customHeight="1" x14ac:dyDescent="0.15">
      <c r="A36" s="89"/>
      <c r="B36" s="90" t="s">
        <v>103</v>
      </c>
      <c r="C36" s="85">
        <f t="shared" ref="C36:J36" si="10">SUMIF(C22,"&gt;0")</f>
        <v>5</v>
      </c>
      <c r="D36" s="85">
        <f t="shared" si="10"/>
        <v>274.99</v>
      </c>
      <c r="E36" s="85">
        <f t="shared" si="10"/>
        <v>0</v>
      </c>
      <c r="F36" s="85">
        <f t="shared" si="10"/>
        <v>0</v>
      </c>
      <c r="G36" s="85">
        <f t="shared" si="10"/>
        <v>0</v>
      </c>
      <c r="H36" s="85">
        <f t="shared" si="10"/>
        <v>0</v>
      </c>
      <c r="I36" s="85">
        <f t="shared" si="10"/>
        <v>5</v>
      </c>
      <c r="J36" s="85">
        <f t="shared" si="10"/>
        <v>274.99</v>
      </c>
    </row>
    <row r="37" spans="1:10" ht="12.95" customHeight="1" x14ac:dyDescent="0.15">
      <c r="A37" s="6" t="s">
        <v>252</v>
      </c>
      <c r="B37"/>
    </row>
    <row r="38" spans="1:10" ht="12.95" customHeight="1" x14ac:dyDescent="0.15">
      <c r="A38" s="6" t="s">
        <v>253</v>
      </c>
      <c r="B38"/>
    </row>
  </sheetData>
  <mergeCells count="6">
    <mergeCell ref="I3:J4"/>
    <mergeCell ref="A6:B6"/>
    <mergeCell ref="A3:B5"/>
    <mergeCell ref="C3:D4"/>
    <mergeCell ref="E3:F4"/>
    <mergeCell ref="G3:H4"/>
  </mergeCells>
  <phoneticPr fontId="4"/>
  <dataValidations count="1">
    <dataValidation type="decimal" operator="greaterThanOrEqual" allowBlank="1" showInputMessage="1" showErrorMessage="1" sqref="F19:J36 F12:J17 F7:J10" xr:uid="{1E45446C-A554-46B1-9905-529CF3BFCF36}">
      <formula1>0</formula1>
    </dataValidation>
  </dataValidations>
  <pageMargins left="0.78740157480314965" right="0.78740157480314965" top="0.78740157480314965" bottom="0.39370078740157483" header="0" footer="0"/>
  <pageSetup paperSize="9" scale="59" pageOrder="overThenDown"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25F10-4A1C-4AD4-81DC-B764575928D1}">
  <sheetPr codeName="Sheet15">
    <pageSetUpPr fitToPage="1"/>
  </sheetPr>
  <dimension ref="A1:P25"/>
  <sheetViews>
    <sheetView view="pageBreakPreview" zoomScaleNormal="100" zoomScaleSheetLayoutView="100" workbookViewId="0">
      <selection activeCell="E21" sqref="E21"/>
    </sheetView>
  </sheetViews>
  <sheetFormatPr defaultColWidth="9" defaultRowHeight="13.5" x14ac:dyDescent="0.15"/>
  <cols>
    <col min="1" max="1" width="22.75" style="6" customWidth="1"/>
    <col min="2" max="3" width="14.5" style="7" customWidth="1"/>
    <col min="4" max="4" width="34.5" style="7" customWidth="1"/>
    <col min="5" max="16" width="14.5" style="7" customWidth="1"/>
    <col min="17" max="16384" width="9" style="7"/>
  </cols>
  <sheetData>
    <row r="1" spans="1:16" x14ac:dyDescent="0.15">
      <c r="A1" t="s">
        <v>789</v>
      </c>
      <c r="B1"/>
      <c r="C1"/>
      <c r="D1"/>
      <c r="E1"/>
      <c r="F1"/>
      <c r="G1"/>
      <c r="H1"/>
      <c r="I1"/>
      <c r="J1"/>
      <c r="K1"/>
      <c r="L1"/>
      <c r="M1"/>
      <c r="N1"/>
      <c r="O1"/>
      <c r="P1"/>
    </row>
    <row r="2" spans="1:16" x14ac:dyDescent="0.15">
      <c r="B2"/>
      <c r="C2"/>
      <c r="D2"/>
      <c r="E2"/>
      <c r="F2"/>
      <c r="G2"/>
      <c r="H2"/>
      <c r="I2"/>
      <c r="J2"/>
      <c r="K2"/>
      <c r="L2"/>
      <c r="M2"/>
      <c r="N2"/>
      <c r="O2"/>
      <c r="P2" s="9" t="s">
        <v>70</v>
      </c>
    </row>
    <row r="3" spans="1:16" ht="18" customHeight="1" x14ac:dyDescent="0.15">
      <c r="A3" s="810" t="s">
        <v>254</v>
      </c>
      <c r="B3" s="808" t="s">
        <v>11</v>
      </c>
      <c r="C3" s="808"/>
      <c r="D3" s="808" t="s">
        <v>242</v>
      </c>
      <c r="E3" s="808" t="s">
        <v>255</v>
      </c>
      <c r="F3" s="808" t="s">
        <v>256</v>
      </c>
      <c r="G3" s="808"/>
      <c r="H3" s="808"/>
      <c r="I3" s="808"/>
      <c r="J3" s="808"/>
      <c r="K3" s="823" t="s">
        <v>257</v>
      </c>
      <c r="L3" s="808" t="s">
        <v>258</v>
      </c>
      <c r="M3" s="808"/>
      <c r="N3" s="808"/>
      <c r="O3" s="808"/>
      <c r="P3" s="823" t="s">
        <v>259</v>
      </c>
    </row>
    <row r="4" spans="1:16" ht="18" customHeight="1" x14ac:dyDescent="0.15">
      <c r="A4" s="811"/>
      <c r="B4" s="808" t="s">
        <v>260</v>
      </c>
      <c r="C4" s="808" t="s">
        <v>261</v>
      </c>
      <c r="D4" s="808"/>
      <c r="E4" s="808"/>
      <c r="F4" s="827" t="s">
        <v>262</v>
      </c>
      <c r="G4" s="827" t="s">
        <v>263</v>
      </c>
      <c r="H4" s="827" t="s">
        <v>264</v>
      </c>
      <c r="I4" s="827" t="s">
        <v>265</v>
      </c>
      <c r="J4" s="830" t="s">
        <v>266</v>
      </c>
      <c r="K4" s="824"/>
      <c r="L4" s="808" t="s">
        <v>267</v>
      </c>
      <c r="M4" s="808"/>
      <c r="N4" s="808"/>
      <c r="O4" s="808" t="s">
        <v>268</v>
      </c>
      <c r="P4" s="824"/>
    </row>
    <row r="5" spans="1:16" ht="18" customHeight="1" x14ac:dyDescent="0.15">
      <c r="A5" s="812"/>
      <c r="B5" s="808"/>
      <c r="C5" s="808"/>
      <c r="D5" s="808"/>
      <c r="E5" s="808"/>
      <c r="F5" s="828"/>
      <c r="G5" s="829"/>
      <c r="H5" s="829"/>
      <c r="I5" s="829"/>
      <c r="J5" s="829"/>
      <c r="K5" s="825"/>
      <c r="L5" s="75" t="s">
        <v>269</v>
      </c>
      <c r="M5" s="75" t="s">
        <v>270</v>
      </c>
      <c r="N5" s="75" t="s">
        <v>271</v>
      </c>
      <c r="O5" s="808"/>
      <c r="P5" s="825"/>
    </row>
    <row r="6" spans="1:16" ht="18" customHeight="1" thickBot="1" x14ac:dyDescent="0.2">
      <c r="A6" s="133">
        <v>45748</v>
      </c>
      <c r="B6" s="294">
        <v>3</v>
      </c>
      <c r="C6" s="132">
        <f>IF(C7&gt;0,C7,0)+IF(C8&gt;0,C8,0)+IF(C10&gt;0,C10,0)+IF(C11&gt;0,C11,0)+IF(C12&gt;0,C12,0)+IF(C13&gt;0,C13,0)+IF(C14&gt;0,C14,0)+IF(C15&gt;0,C15,0)+IF(C16&gt;0,C16,0)+IF(C17&gt;0,C17,0)+IF(C18&gt;0,C18,0)+IF(C19&gt;0,C19,0)+IF(C20&gt;0,C20,0)+IF(C21&gt;0,C21,0)</f>
        <v>43332.14</v>
      </c>
      <c r="D6" s="295"/>
      <c r="E6" s="132">
        <f t="shared" ref="E6:P6" si="0">SUMIF(E7:E21,"&gt;0")</f>
        <v>43332.14</v>
      </c>
      <c r="F6" s="132">
        <f t="shared" si="0"/>
        <v>17771.77</v>
      </c>
      <c r="G6" s="132">
        <f t="shared" si="0"/>
        <v>19216.04</v>
      </c>
      <c r="H6" s="132">
        <f t="shared" si="0"/>
        <v>1921.55</v>
      </c>
      <c r="I6" s="132">
        <f t="shared" si="0"/>
        <v>0</v>
      </c>
      <c r="J6" s="132">
        <f t="shared" si="0"/>
        <v>4422.7800000000007</v>
      </c>
      <c r="K6" s="296">
        <f t="shared" si="0"/>
        <v>0</v>
      </c>
      <c r="L6" s="132">
        <f t="shared" si="0"/>
        <v>4926.37</v>
      </c>
      <c r="M6" s="132">
        <f t="shared" si="0"/>
        <v>33662.850000000006</v>
      </c>
      <c r="N6" s="296">
        <f t="shared" si="0"/>
        <v>0</v>
      </c>
      <c r="O6" s="132">
        <f t="shared" si="0"/>
        <v>2.73</v>
      </c>
      <c r="P6" s="132">
        <f t="shared" si="0"/>
        <v>4740.1899999999996</v>
      </c>
    </row>
    <row r="7" spans="1:16" ht="18" customHeight="1" thickTop="1" x14ac:dyDescent="0.15">
      <c r="A7" s="69" t="s">
        <v>16</v>
      </c>
      <c r="B7" s="190">
        <v>1</v>
      </c>
      <c r="C7" s="189">
        <f>SUMIF(E7:E7,"&gt;0")</f>
        <v>18012.18</v>
      </c>
      <c r="D7" s="297" t="s">
        <v>759</v>
      </c>
      <c r="E7" s="190">
        <v>18012.18</v>
      </c>
      <c r="F7" s="190">
        <v>9495</v>
      </c>
      <c r="G7" s="190">
        <v>7333.42</v>
      </c>
      <c r="H7" s="190">
        <v>1183.76</v>
      </c>
      <c r="I7" s="190">
        <v>0</v>
      </c>
      <c r="J7" s="190">
        <v>0</v>
      </c>
      <c r="K7" s="190">
        <v>0</v>
      </c>
      <c r="L7" s="190">
        <v>663.17</v>
      </c>
      <c r="M7" s="190">
        <v>13362.79</v>
      </c>
      <c r="N7" s="190">
        <v>0</v>
      </c>
      <c r="O7" s="190">
        <v>0</v>
      </c>
      <c r="P7" s="190">
        <v>3986.22</v>
      </c>
    </row>
    <row r="8" spans="1:16" ht="18" customHeight="1" x14ac:dyDescent="0.15">
      <c r="A8" s="101" t="s">
        <v>17</v>
      </c>
      <c r="B8" s="179">
        <v>2</v>
      </c>
      <c r="C8" s="188">
        <f>SUMIF(E8:E9,"&gt;0")</f>
        <v>16550.22</v>
      </c>
      <c r="D8" s="298" t="s">
        <v>759</v>
      </c>
      <c r="E8" s="179">
        <v>1338.47</v>
      </c>
      <c r="F8" s="179">
        <v>702.03</v>
      </c>
      <c r="G8" s="179">
        <v>636.44000000000005</v>
      </c>
      <c r="H8" s="179">
        <v>0</v>
      </c>
      <c r="I8" s="179">
        <v>0</v>
      </c>
      <c r="J8" s="179">
        <v>0</v>
      </c>
      <c r="K8" s="179">
        <v>0</v>
      </c>
      <c r="L8" s="179">
        <v>0</v>
      </c>
      <c r="M8" s="179">
        <v>996.18</v>
      </c>
      <c r="N8" s="179">
        <v>0</v>
      </c>
      <c r="O8" s="179">
        <v>0</v>
      </c>
      <c r="P8" s="179">
        <v>342.29</v>
      </c>
    </row>
    <row r="9" spans="1:16" ht="18" customHeight="1" x14ac:dyDescent="0.15">
      <c r="A9" s="69"/>
      <c r="B9" s="189"/>
      <c r="C9" s="189"/>
      <c r="D9" s="299" t="s">
        <v>760</v>
      </c>
      <c r="E9" s="190">
        <v>15211.75</v>
      </c>
      <c r="F9" s="190">
        <v>7187.34</v>
      </c>
      <c r="G9" s="190">
        <v>7846.47</v>
      </c>
      <c r="H9" s="190">
        <v>168.73</v>
      </c>
      <c r="I9" s="190">
        <v>0</v>
      </c>
      <c r="J9" s="190">
        <v>9.2100000000000009</v>
      </c>
      <c r="K9" s="190">
        <v>0</v>
      </c>
      <c r="L9" s="190">
        <v>859.45</v>
      </c>
      <c r="M9" s="190">
        <v>14127.15</v>
      </c>
      <c r="N9" s="190">
        <v>0</v>
      </c>
      <c r="O9" s="190">
        <v>2.08</v>
      </c>
      <c r="P9" s="190">
        <v>223.07</v>
      </c>
    </row>
    <row r="10" spans="1:16" ht="18" customHeight="1" x14ac:dyDescent="0.15">
      <c r="A10" s="101" t="s">
        <v>19</v>
      </c>
      <c r="B10" s="179">
        <v>0</v>
      </c>
      <c r="C10" s="188">
        <f t="shared" ref="C10:C21" si="1">SUMIF(E10:E10,"&gt;0")</f>
        <v>0</v>
      </c>
      <c r="D10" s="298"/>
      <c r="E10" s="179"/>
      <c r="F10" s="179"/>
      <c r="G10" s="179"/>
      <c r="H10" s="179"/>
      <c r="I10" s="179"/>
      <c r="J10" s="179"/>
      <c r="K10" s="179"/>
      <c r="L10" s="179"/>
      <c r="M10" s="179"/>
      <c r="N10" s="179"/>
      <c r="O10" s="179"/>
      <c r="P10" s="179"/>
    </row>
    <row r="11" spans="1:16" ht="18" customHeight="1" x14ac:dyDescent="0.15">
      <c r="A11" s="101" t="s">
        <v>20</v>
      </c>
      <c r="B11" s="179">
        <v>1</v>
      </c>
      <c r="C11" s="188">
        <f t="shared" si="1"/>
        <v>2010.64</v>
      </c>
      <c r="D11" s="298" t="s">
        <v>760</v>
      </c>
      <c r="E11" s="179">
        <v>2010.64</v>
      </c>
      <c r="F11" s="179">
        <v>0</v>
      </c>
      <c r="G11" s="179">
        <v>2010.64</v>
      </c>
      <c r="H11" s="179">
        <v>0</v>
      </c>
      <c r="I11" s="179">
        <v>0</v>
      </c>
      <c r="J11" s="179">
        <v>0</v>
      </c>
      <c r="K11" s="179">
        <v>0</v>
      </c>
      <c r="L11" s="179">
        <v>69.06</v>
      </c>
      <c r="M11" s="179">
        <v>1909.36</v>
      </c>
      <c r="N11" s="179">
        <v>0</v>
      </c>
      <c r="O11" s="179">
        <v>0</v>
      </c>
      <c r="P11" s="179">
        <v>32.22</v>
      </c>
    </row>
    <row r="12" spans="1:16" ht="18" customHeight="1" x14ac:dyDescent="0.15">
      <c r="A12" s="101" t="s">
        <v>22</v>
      </c>
      <c r="B12" s="179">
        <v>1</v>
      </c>
      <c r="C12" s="188">
        <f t="shared" si="1"/>
        <v>3013.61</v>
      </c>
      <c r="D12" s="298" t="s">
        <v>761</v>
      </c>
      <c r="E12" s="179">
        <v>3013.61</v>
      </c>
      <c r="F12" s="179">
        <v>186.37</v>
      </c>
      <c r="G12" s="179">
        <v>722.52</v>
      </c>
      <c r="H12" s="179">
        <v>335.53</v>
      </c>
      <c r="I12" s="179">
        <v>0</v>
      </c>
      <c r="J12" s="179">
        <v>1769.19</v>
      </c>
      <c r="K12" s="179">
        <v>0</v>
      </c>
      <c r="L12" s="179">
        <v>1793.17</v>
      </c>
      <c r="M12" s="179">
        <v>1212.3399999999999</v>
      </c>
      <c r="N12" s="179">
        <v>0</v>
      </c>
      <c r="O12" s="179">
        <v>0.65</v>
      </c>
      <c r="P12" s="179">
        <v>7.45</v>
      </c>
    </row>
    <row r="13" spans="1:16" ht="18" customHeight="1" x14ac:dyDescent="0.15">
      <c r="A13" s="101" t="s">
        <v>24</v>
      </c>
      <c r="B13" s="179">
        <v>0</v>
      </c>
      <c r="C13" s="188">
        <f t="shared" si="1"/>
        <v>0</v>
      </c>
      <c r="D13" s="298"/>
      <c r="E13" s="179"/>
      <c r="F13" s="179"/>
      <c r="G13" s="179"/>
      <c r="H13" s="179"/>
      <c r="I13" s="179"/>
      <c r="J13" s="179"/>
      <c r="K13" s="179"/>
      <c r="L13" s="179"/>
      <c r="M13" s="179"/>
      <c r="N13" s="179"/>
      <c r="O13" s="179"/>
      <c r="P13" s="179"/>
    </row>
    <row r="14" spans="1:16" ht="18" customHeight="1" x14ac:dyDescent="0.15">
      <c r="A14" s="101" t="s">
        <v>25</v>
      </c>
      <c r="B14" s="179">
        <v>1</v>
      </c>
      <c r="C14" s="188">
        <f t="shared" si="1"/>
        <v>3745.49</v>
      </c>
      <c r="D14" s="298" t="s">
        <v>761</v>
      </c>
      <c r="E14" s="179">
        <v>3745.49</v>
      </c>
      <c r="F14" s="179">
        <v>201.03</v>
      </c>
      <c r="G14" s="179">
        <v>666.55</v>
      </c>
      <c r="H14" s="179">
        <v>233.53</v>
      </c>
      <c r="I14" s="179">
        <v>0</v>
      </c>
      <c r="J14" s="179">
        <v>2644.38</v>
      </c>
      <c r="K14" s="179">
        <v>0</v>
      </c>
      <c r="L14" s="179">
        <v>1541.52</v>
      </c>
      <c r="M14" s="179">
        <v>2055.0300000000002</v>
      </c>
      <c r="N14" s="179">
        <v>0</v>
      </c>
      <c r="O14" s="179">
        <v>0</v>
      </c>
      <c r="P14" s="179">
        <v>148.94</v>
      </c>
    </row>
    <row r="15" spans="1:16" ht="18" customHeight="1" x14ac:dyDescent="0.15">
      <c r="A15" s="101" t="s">
        <v>27</v>
      </c>
      <c r="B15" s="179">
        <v>0</v>
      </c>
      <c r="C15" s="188">
        <f t="shared" si="1"/>
        <v>0</v>
      </c>
      <c r="D15" s="298"/>
      <c r="E15" s="179"/>
      <c r="F15" s="179"/>
      <c r="G15" s="179"/>
      <c r="H15" s="179"/>
      <c r="I15" s="179"/>
      <c r="J15" s="179"/>
      <c r="K15" s="179"/>
      <c r="L15" s="179"/>
      <c r="M15" s="179"/>
      <c r="N15" s="179"/>
      <c r="O15" s="179"/>
      <c r="P15" s="179"/>
    </row>
    <row r="16" spans="1:16" ht="18" customHeight="1" x14ac:dyDescent="0.15">
      <c r="A16" s="101" t="s">
        <v>29</v>
      </c>
      <c r="B16" s="179">
        <v>0</v>
      </c>
      <c r="C16" s="188">
        <f t="shared" si="1"/>
        <v>0</v>
      </c>
      <c r="D16" s="298"/>
      <c r="E16" s="179"/>
      <c r="F16" s="179"/>
      <c r="G16" s="179"/>
      <c r="H16" s="179"/>
      <c r="I16" s="179"/>
      <c r="J16" s="179"/>
      <c r="K16" s="179"/>
      <c r="L16" s="179"/>
      <c r="M16" s="179"/>
      <c r="N16" s="179"/>
      <c r="O16" s="179"/>
      <c r="P16" s="179"/>
    </row>
    <row r="17" spans="1:16" ht="18" customHeight="1" x14ac:dyDescent="0.15">
      <c r="A17" s="101" t="s">
        <v>31</v>
      </c>
      <c r="B17" s="179">
        <v>0</v>
      </c>
      <c r="C17" s="188">
        <f t="shared" si="1"/>
        <v>0</v>
      </c>
      <c r="D17" s="298"/>
      <c r="E17" s="179"/>
      <c r="F17" s="179"/>
      <c r="G17" s="179"/>
      <c r="H17" s="179"/>
      <c r="I17" s="179"/>
      <c r="J17" s="179"/>
      <c r="K17" s="179"/>
      <c r="L17" s="179"/>
      <c r="M17" s="179"/>
      <c r="N17" s="179"/>
      <c r="O17" s="179"/>
      <c r="P17" s="179"/>
    </row>
    <row r="18" spans="1:16" ht="18" customHeight="1" x14ac:dyDescent="0.15">
      <c r="A18" s="101" t="s">
        <v>32</v>
      </c>
      <c r="B18" s="179">
        <v>0</v>
      </c>
      <c r="C18" s="188">
        <f t="shared" si="1"/>
        <v>0</v>
      </c>
      <c r="D18" s="298"/>
      <c r="E18" s="179"/>
      <c r="F18" s="179"/>
      <c r="G18" s="179"/>
      <c r="H18" s="179"/>
      <c r="I18" s="179"/>
      <c r="J18" s="179"/>
      <c r="K18" s="179"/>
      <c r="L18" s="179"/>
      <c r="M18" s="179"/>
      <c r="N18" s="179"/>
      <c r="O18" s="179"/>
      <c r="P18" s="179"/>
    </row>
    <row r="19" spans="1:16" ht="18" customHeight="1" x14ac:dyDescent="0.15">
      <c r="A19" s="101" t="s">
        <v>39</v>
      </c>
      <c r="B19" s="179">
        <v>0</v>
      </c>
      <c r="C19" s="188">
        <f t="shared" si="1"/>
        <v>0</v>
      </c>
      <c r="D19" s="298"/>
      <c r="E19" s="179"/>
      <c r="F19" s="179"/>
      <c r="G19" s="179"/>
      <c r="H19" s="179"/>
      <c r="I19" s="179"/>
      <c r="J19" s="179"/>
      <c r="K19" s="179"/>
      <c r="L19" s="179"/>
      <c r="M19" s="179"/>
      <c r="N19" s="179"/>
      <c r="O19" s="179"/>
      <c r="P19" s="179"/>
    </row>
    <row r="20" spans="1:16" ht="18" customHeight="1" x14ac:dyDescent="0.15">
      <c r="A20" s="101" t="s">
        <v>43</v>
      </c>
      <c r="B20" s="179">
        <v>0</v>
      </c>
      <c r="C20" s="188">
        <f t="shared" si="1"/>
        <v>0</v>
      </c>
      <c r="D20" s="298"/>
      <c r="E20" s="179"/>
      <c r="F20" s="179"/>
      <c r="G20" s="179"/>
      <c r="H20" s="179"/>
      <c r="I20" s="179"/>
      <c r="J20" s="179"/>
      <c r="K20" s="179"/>
      <c r="L20" s="179"/>
      <c r="M20" s="179"/>
      <c r="N20" s="179"/>
      <c r="O20" s="179"/>
      <c r="P20" s="179"/>
    </row>
    <row r="21" spans="1:16" ht="18" customHeight="1" x14ac:dyDescent="0.15">
      <c r="A21" s="101" t="s">
        <v>45</v>
      </c>
      <c r="B21" s="179">
        <v>0</v>
      </c>
      <c r="C21" s="188">
        <f t="shared" si="1"/>
        <v>0</v>
      </c>
      <c r="D21" s="298"/>
      <c r="E21" s="179"/>
      <c r="F21" s="179"/>
      <c r="G21" s="179"/>
      <c r="H21" s="179"/>
      <c r="I21" s="179"/>
      <c r="J21" s="179"/>
      <c r="K21" s="179"/>
      <c r="L21" s="179"/>
      <c r="M21" s="179"/>
      <c r="N21" s="179"/>
      <c r="O21" s="179"/>
      <c r="P21" s="179"/>
    </row>
    <row r="22" spans="1:16" ht="18" customHeight="1" x14ac:dyDescent="0.15">
      <c r="A22" s="705" t="s">
        <v>272</v>
      </c>
      <c r="B22" s="826"/>
      <c r="C22" s="809"/>
      <c r="D22" s="300" t="s">
        <v>759</v>
      </c>
      <c r="E22" s="289">
        <v>19350.650000000001</v>
      </c>
      <c r="F22" s="289">
        <v>10197.030000000001</v>
      </c>
      <c r="G22" s="289">
        <v>7969.86</v>
      </c>
      <c r="H22" s="289">
        <v>1183.76</v>
      </c>
      <c r="I22" s="289">
        <v>0</v>
      </c>
      <c r="J22" s="289">
        <v>0</v>
      </c>
      <c r="K22" s="289">
        <v>0</v>
      </c>
      <c r="L22" s="289">
        <v>663.17</v>
      </c>
      <c r="M22" s="289">
        <v>14358.97</v>
      </c>
      <c r="N22" s="289">
        <v>0</v>
      </c>
      <c r="O22" s="289">
        <v>0</v>
      </c>
      <c r="P22" s="289">
        <v>4328.51</v>
      </c>
    </row>
    <row r="23" spans="1:16" ht="18" customHeight="1" x14ac:dyDescent="0.15">
      <c r="A23" s="102"/>
      <c r="B23" s="114"/>
      <c r="C23" s="301"/>
      <c r="D23" s="297" t="s">
        <v>760</v>
      </c>
      <c r="E23" s="190">
        <v>17222.39</v>
      </c>
      <c r="F23" s="190">
        <v>7187.34</v>
      </c>
      <c r="G23" s="190">
        <v>9857.11</v>
      </c>
      <c r="H23" s="190">
        <v>168.73</v>
      </c>
      <c r="I23" s="190">
        <v>0</v>
      </c>
      <c r="J23" s="190">
        <v>9.2100000000000009</v>
      </c>
      <c r="K23" s="190">
        <v>0</v>
      </c>
      <c r="L23" s="190">
        <v>928.51</v>
      </c>
      <c r="M23" s="190">
        <v>16036.51</v>
      </c>
      <c r="N23" s="190">
        <v>0</v>
      </c>
      <c r="O23" s="190">
        <v>2.08</v>
      </c>
      <c r="P23" s="190">
        <v>255.29</v>
      </c>
    </row>
    <row r="24" spans="1:16" ht="18" customHeight="1" x14ac:dyDescent="0.15">
      <c r="A24" s="102"/>
      <c r="B24" s="114"/>
      <c r="C24" s="301"/>
      <c r="D24" s="297" t="s">
        <v>761</v>
      </c>
      <c r="E24" s="190">
        <v>6759.1</v>
      </c>
      <c r="F24" s="190">
        <v>387.4</v>
      </c>
      <c r="G24" s="190">
        <v>1389.07</v>
      </c>
      <c r="H24" s="190">
        <v>569.05999999999995</v>
      </c>
      <c r="I24" s="190">
        <v>0</v>
      </c>
      <c r="J24" s="190">
        <v>4413.57</v>
      </c>
      <c r="K24" s="190">
        <v>0</v>
      </c>
      <c r="L24" s="190">
        <v>3334.69</v>
      </c>
      <c r="M24" s="190">
        <v>3267.37</v>
      </c>
      <c r="N24" s="190">
        <v>0</v>
      </c>
      <c r="O24" s="190">
        <v>0.65</v>
      </c>
      <c r="P24" s="190">
        <v>156.38999999999999</v>
      </c>
    </row>
    <row r="25" spans="1:16" ht="12.95" customHeight="1" x14ac:dyDescent="0.15">
      <c r="A25" s="131" t="s">
        <v>273</v>
      </c>
      <c r="B25" s="135"/>
      <c r="C25" s="135"/>
      <c r="D25" s="135"/>
      <c r="E25" s="135"/>
      <c r="F25" s="135"/>
      <c r="G25" s="135"/>
      <c r="H25" s="135"/>
      <c r="I25" s="135"/>
      <c r="J25" s="135"/>
      <c r="K25" s="135"/>
      <c r="L25" s="135"/>
      <c r="M25" s="135"/>
      <c r="N25" s="135"/>
      <c r="O25" s="135"/>
      <c r="P25" s="135"/>
    </row>
  </sheetData>
  <mergeCells count="18">
    <mergeCell ref="P3:P5"/>
    <mergeCell ref="B4:B5"/>
    <mergeCell ref="C4:C5"/>
    <mergeCell ref="F4:F5"/>
    <mergeCell ref="G4:G5"/>
    <mergeCell ref="H4:H5"/>
    <mergeCell ref="I4:I5"/>
    <mergeCell ref="J4:J5"/>
    <mergeCell ref="L4:N4"/>
    <mergeCell ref="B3:C3"/>
    <mergeCell ref="D3:D5"/>
    <mergeCell ref="E3:E5"/>
    <mergeCell ref="F3:J3"/>
    <mergeCell ref="K3:K5"/>
    <mergeCell ref="O4:O5"/>
    <mergeCell ref="A22:C22"/>
    <mergeCell ref="L3:O3"/>
    <mergeCell ref="A3:A5"/>
  </mergeCells>
  <phoneticPr fontId="4"/>
  <dataValidations count="2">
    <dataValidation type="decimal" operator="greaterThanOrEqual" allowBlank="1" showInputMessage="1" showErrorMessage="1" sqref="B6:B8 B10:B21 E7:P24" xr:uid="{5547B68C-B93A-4193-9891-72EA1132BB4A}">
      <formula1>0</formula1>
    </dataValidation>
    <dataValidation type="textLength" operator="greaterThanOrEqual" allowBlank="1" showInputMessage="1" showErrorMessage="1" sqref="D7:D24" xr:uid="{FA21BFC8-C0FC-4C4F-918E-668BAE9C2CE5}">
      <formula1>0</formula1>
    </dataValidation>
  </dataValidations>
  <pageMargins left="0.59055118110236227" right="0.19685039370078741" top="0.78740157480314965" bottom="0.19685039370078741" header="0" footer="0"/>
  <pageSetup paperSize="9" scale="54" fitToHeight="0" pageOrder="overThenDown"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34470-9609-4F21-97B1-C82D825F5A7A}">
  <sheetPr codeName="Sheet17">
    <pageSetUpPr fitToPage="1"/>
  </sheetPr>
  <dimension ref="A1:AC51"/>
  <sheetViews>
    <sheetView view="pageBreakPreview" zoomScaleNormal="100" zoomScaleSheetLayoutView="100" workbookViewId="0">
      <pane xSplit="5" ySplit="7" topLeftCell="F8" activePane="bottomRight" state="frozen"/>
      <selection pane="topRight" activeCell="F1" sqref="F1"/>
      <selection pane="bottomLeft" activeCell="A8" sqref="A8"/>
      <selection pane="bottomRight" activeCell="U51" sqref="U51"/>
    </sheetView>
  </sheetViews>
  <sheetFormatPr defaultColWidth="9" defaultRowHeight="13.5" x14ac:dyDescent="0.15"/>
  <cols>
    <col min="1" max="1" width="12.5" style="1" customWidth="1"/>
    <col min="2" max="2" width="8.5" style="1" customWidth="1"/>
    <col min="3" max="3" width="13.125" customWidth="1"/>
    <col min="4" max="4" width="11.5" customWidth="1"/>
    <col min="5" max="5" width="36.125" customWidth="1"/>
    <col min="6" max="29" width="11.5" customWidth="1"/>
  </cols>
  <sheetData>
    <row r="1" spans="1:29" x14ac:dyDescent="0.15">
      <c r="A1" t="s">
        <v>274</v>
      </c>
    </row>
    <row r="2" spans="1:29" ht="17.100000000000001" customHeight="1" x14ac:dyDescent="0.15">
      <c r="AC2" s="9" t="s">
        <v>275</v>
      </c>
    </row>
    <row r="3" spans="1:29" ht="17.100000000000001" customHeight="1" x14ac:dyDescent="0.15">
      <c r="A3" s="833" t="s">
        <v>180</v>
      </c>
      <c r="B3" s="834"/>
      <c r="C3" s="741" t="s">
        <v>276</v>
      </c>
      <c r="D3" s="302"/>
      <c r="E3" s="761" t="s">
        <v>277</v>
      </c>
      <c r="F3" s="761"/>
      <c r="G3" s="761"/>
      <c r="H3" s="761"/>
      <c r="I3" s="761"/>
      <c r="J3" s="761"/>
      <c r="K3" s="761"/>
      <c r="L3" s="761" t="s">
        <v>278</v>
      </c>
      <c r="M3" s="761"/>
      <c r="N3" s="761" t="s">
        <v>279</v>
      </c>
      <c r="O3" s="761"/>
      <c r="P3" s="761" t="s">
        <v>280</v>
      </c>
      <c r="Q3" s="761"/>
      <c r="R3" s="761" t="s">
        <v>281</v>
      </c>
      <c r="S3" s="761"/>
      <c r="T3" s="761" t="s">
        <v>282</v>
      </c>
      <c r="U3" s="761"/>
      <c r="V3" s="761" t="s">
        <v>283</v>
      </c>
      <c r="W3" s="692"/>
      <c r="X3" s="832" t="s">
        <v>284</v>
      </c>
      <c r="Y3" s="761"/>
      <c r="Z3" s="761" t="s">
        <v>285</v>
      </c>
      <c r="AA3" s="761"/>
      <c r="AB3" s="761" t="s">
        <v>286</v>
      </c>
      <c r="AC3" s="761"/>
    </row>
    <row r="4" spans="1:29" ht="17.100000000000001" customHeight="1" x14ac:dyDescent="0.15">
      <c r="A4" s="835"/>
      <c r="B4" s="836"/>
      <c r="C4" s="743"/>
      <c r="D4" s="693" t="s">
        <v>287</v>
      </c>
      <c r="E4" s="760" t="s">
        <v>288</v>
      </c>
      <c r="F4" s="761" t="s">
        <v>289</v>
      </c>
      <c r="G4" s="761"/>
      <c r="H4" s="761"/>
      <c r="I4" s="761"/>
      <c r="J4" s="761"/>
      <c r="K4" s="761"/>
      <c r="L4" s="761"/>
      <c r="M4" s="761"/>
      <c r="N4" s="761"/>
      <c r="O4" s="761"/>
      <c r="P4" s="761"/>
      <c r="Q4" s="761"/>
      <c r="R4" s="761"/>
      <c r="S4" s="761"/>
      <c r="T4" s="761"/>
      <c r="U4" s="761"/>
      <c r="V4" s="761"/>
      <c r="W4" s="692"/>
      <c r="X4" s="832"/>
      <c r="Y4" s="761"/>
      <c r="Z4" s="761"/>
      <c r="AA4" s="761"/>
      <c r="AB4" s="761"/>
      <c r="AC4" s="761"/>
    </row>
    <row r="5" spans="1:29" ht="17.100000000000001" customHeight="1" x14ac:dyDescent="0.15">
      <c r="A5" s="835"/>
      <c r="B5" s="836"/>
      <c r="C5" s="743"/>
      <c r="D5" s="748"/>
      <c r="E5" s="761"/>
      <c r="F5" s="761" t="s">
        <v>11</v>
      </c>
      <c r="G5" s="760" t="s">
        <v>290</v>
      </c>
      <c r="H5" s="760" t="s">
        <v>291</v>
      </c>
      <c r="I5" s="760" t="s">
        <v>292</v>
      </c>
      <c r="J5" s="761" t="s">
        <v>293</v>
      </c>
      <c r="K5" s="760" t="s">
        <v>294</v>
      </c>
      <c r="L5" s="761" t="s">
        <v>260</v>
      </c>
      <c r="M5" s="761" t="s">
        <v>255</v>
      </c>
      <c r="N5" s="761" t="s">
        <v>260</v>
      </c>
      <c r="O5" s="761" t="s">
        <v>255</v>
      </c>
      <c r="P5" s="761" t="s">
        <v>260</v>
      </c>
      <c r="Q5" s="761" t="s">
        <v>255</v>
      </c>
      <c r="R5" s="761" t="s">
        <v>260</v>
      </c>
      <c r="S5" s="761" t="s">
        <v>255</v>
      </c>
      <c r="T5" s="761" t="s">
        <v>260</v>
      </c>
      <c r="U5" s="761" t="s">
        <v>255</v>
      </c>
      <c r="V5" s="761" t="s">
        <v>260</v>
      </c>
      <c r="W5" s="692" t="s">
        <v>255</v>
      </c>
      <c r="X5" s="832" t="s">
        <v>260</v>
      </c>
      <c r="Y5" s="761" t="s">
        <v>255</v>
      </c>
      <c r="Z5" s="761" t="s">
        <v>260</v>
      </c>
      <c r="AA5" s="761" t="s">
        <v>255</v>
      </c>
      <c r="AB5" s="761" t="s">
        <v>295</v>
      </c>
      <c r="AC5" s="761" t="s">
        <v>296</v>
      </c>
    </row>
    <row r="6" spans="1:29" ht="17.100000000000001" customHeight="1" x14ac:dyDescent="0.15">
      <c r="A6" s="837"/>
      <c r="B6" s="838"/>
      <c r="C6" s="745"/>
      <c r="D6" s="694"/>
      <c r="E6" s="761"/>
      <c r="F6" s="761"/>
      <c r="G6" s="761"/>
      <c r="H6" s="761"/>
      <c r="I6" s="761"/>
      <c r="J6" s="761"/>
      <c r="K6" s="761"/>
      <c r="L6" s="761"/>
      <c r="M6" s="761"/>
      <c r="N6" s="761"/>
      <c r="O6" s="761"/>
      <c r="P6" s="761"/>
      <c r="Q6" s="761"/>
      <c r="R6" s="761"/>
      <c r="S6" s="761"/>
      <c r="T6" s="761"/>
      <c r="U6" s="761"/>
      <c r="V6" s="761"/>
      <c r="W6" s="692"/>
      <c r="X6" s="832"/>
      <c r="Y6" s="761"/>
      <c r="Z6" s="761"/>
      <c r="AA6" s="761"/>
      <c r="AB6" s="761"/>
      <c r="AC6" s="761"/>
    </row>
    <row r="7" spans="1:29" ht="17.100000000000001" customHeight="1" thickBot="1" x14ac:dyDescent="0.2">
      <c r="A7" s="831">
        <v>45748</v>
      </c>
      <c r="B7" s="767">
        <v>43556</v>
      </c>
      <c r="C7" s="73">
        <f>SUMIF(C8:C19,"&gt;0")+SUMIF(C23:C24,"&gt;0")</f>
        <v>11494.070000000002</v>
      </c>
      <c r="D7" s="303">
        <f>SUMIF(D8:D19,"&gt;0")+SUMIF(D23:D24,"&gt;0")</f>
        <v>963.28</v>
      </c>
      <c r="E7" s="304">
        <v>9</v>
      </c>
      <c r="F7" s="305">
        <f t="shared" ref="F7:K7" si="0">SUMIF(F8:F19,"&gt;0")+SUMIF(F23:F24,"&gt;0")</f>
        <v>5143.1399999999994</v>
      </c>
      <c r="G7" s="305">
        <f t="shared" si="0"/>
        <v>999.61999999999989</v>
      </c>
      <c r="H7" s="305">
        <f t="shared" si="0"/>
        <v>81.53</v>
      </c>
      <c r="I7" s="305">
        <f t="shared" si="0"/>
        <v>93.86</v>
      </c>
      <c r="J7" s="305">
        <f t="shared" si="0"/>
        <v>2853.65</v>
      </c>
      <c r="K7" s="305">
        <f t="shared" si="0"/>
        <v>1114.48</v>
      </c>
      <c r="L7" s="304">
        <v>5</v>
      </c>
      <c r="M7" s="306">
        <f>SUMIF(M8:M19,"&gt;0")+SUMIF(M23:M24,"&gt;0")</f>
        <v>439.56</v>
      </c>
      <c r="N7" s="304">
        <v>2</v>
      </c>
      <c r="O7" s="306">
        <f>SUMIF(O8:O19,"&gt;0")+SUMIF(O23:O24,"&gt;0")</f>
        <v>266.86</v>
      </c>
      <c r="P7" s="304">
        <v>8</v>
      </c>
      <c r="Q7" s="306">
        <f>SUMIF(Q8:Q19,"&gt;0")+SUMIF(Q23:Q24,"&gt;0")</f>
        <v>1648.3200000000002</v>
      </c>
      <c r="R7" s="304">
        <v>17</v>
      </c>
      <c r="S7" s="306">
        <f>SUMIF(S8:S19,"&gt;0")+SUMIF(S23:S24,"&gt;0")</f>
        <v>3267.4</v>
      </c>
      <c r="T7" s="304">
        <v>3</v>
      </c>
      <c r="U7" s="306">
        <f>SUMIF(U8:U19,"&gt;0")+SUMIF(U23:U24,"&gt;0")</f>
        <v>719.82</v>
      </c>
      <c r="V7" s="304">
        <v>2</v>
      </c>
      <c r="W7" s="306">
        <f>SUMIF(W8:W19,"&gt;0")+SUMIF(W23:W24,"&gt;0")</f>
        <v>8.9699999999999989</v>
      </c>
      <c r="X7" s="307">
        <v>5</v>
      </c>
      <c r="Y7" s="306">
        <f>SUMIF(Y8:Y19,"&gt;0")+SUMIF(Y23:Y24,"&gt;0")</f>
        <v>364.20000000000005</v>
      </c>
      <c r="Z7" s="304">
        <v>2</v>
      </c>
      <c r="AA7" s="306">
        <f>SUMIF(AA8:AA19,"&gt;0")+SUMIF(AA23:AA24,"&gt;0")</f>
        <v>2.75</v>
      </c>
      <c r="AB7" s="304">
        <v>1</v>
      </c>
      <c r="AC7" s="269">
        <f>SUMIF(AC8:AC19,"&gt;0")+SUMIF(AC23:AC24,"&gt;0")</f>
        <v>475</v>
      </c>
    </row>
    <row r="8" spans="1:29" ht="17.100000000000001" customHeight="1" thickTop="1" x14ac:dyDescent="0.15">
      <c r="A8" s="102" t="s">
        <v>130</v>
      </c>
      <c r="B8" s="25" t="s">
        <v>16</v>
      </c>
      <c r="C8" s="308">
        <f t="shared" ref="C8:C18" si="1">SUMIF(F8:F8,"&gt;0")+SUMIF(M8:M8,"&gt;0")+SUMIF(O8:O8,"&gt;0")+SUMIF(Q8:Q8,"&gt;0")+SUMIF(S8:S8,"&gt;0")+SUMIF(U8:U8,"&gt;0")+SUMIF(W8:W8,"&gt;0")</f>
        <v>1276.3399999999999</v>
      </c>
      <c r="D8" s="309">
        <v>0</v>
      </c>
      <c r="E8" s="310" t="s">
        <v>297</v>
      </c>
      <c r="F8" s="311">
        <f t="shared" ref="F8:F18" si="2">SUMIF(G8:K8,"&gt;0")</f>
        <v>429.84</v>
      </c>
      <c r="G8" s="312">
        <v>0</v>
      </c>
      <c r="H8" s="312">
        <v>0</v>
      </c>
      <c r="I8" s="312">
        <v>0</v>
      </c>
      <c r="J8" s="312">
        <v>0</v>
      </c>
      <c r="K8" s="312">
        <v>429.84</v>
      </c>
      <c r="L8" s="310">
        <v>1</v>
      </c>
      <c r="M8" s="312">
        <v>30.65</v>
      </c>
      <c r="N8" s="310">
        <v>0</v>
      </c>
      <c r="O8" s="312">
        <v>0</v>
      </c>
      <c r="P8" s="310">
        <v>0</v>
      </c>
      <c r="Q8" s="312">
        <v>0</v>
      </c>
      <c r="R8" s="310">
        <v>3</v>
      </c>
      <c r="S8" s="312">
        <v>815.85</v>
      </c>
      <c r="T8" s="310">
        <v>0</v>
      </c>
      <c r="U8" s="312">
        <v>0</v>
      </c>
      <c r="V8" s="310">
        <v>0</v>
      </c>
      <c r="W8" s="312">
        <v>0</v>
      </c>
      <c r="X8" s="313">
        <v>0</v>
      </c>
      <c r="Y8" s="312">
        <v>0</v>
      </c>
      <c r="Z8" s="310">
        <v>0</v>
      </c>
      <c r="AA8" s="312">
        <v>0</v>
      </c>
      <c r="AB8" s="310">
        <v>0</v>
      </c>
      <c r="AC8" s="310">
        <v>0</v>
      </c>
    </row>
    <row r="9" spans="1:29" ht="17.100000000000001" customHeight="1" x14ac:dyDescent="0.15">
      <c r="A9" s="115" t="s">
        <v>131</v>
      </c>
      <c r="B9" s="314" t="s">
        <v>17</v>
      </c>
      <c r="C9" s="315">
        <f t="shared" si="1"/>
        <v>226.3</v>
      </c>
      <c r="D9" s="316">
        <v>170.74</v>
      </c>
      <c r="E9" s="179">
        <v>0</v>
      </c>
      <c r="F9" s="317">
        <f t="shared" si="2"/>
        <v>0</v>
      </c>
      <c r="G9" s="318">
        <v>0</v>
      </c>
      <c r="H9" s="318">
        <v>0</v>
      </c>
      <c r="I9" s="318">
        <v>0</v>
      </c>
      <c r="J9" s="318">
        <v>0</v>
      </c>
      <c r="K9" s="318">
        <v>0</v>
      </c>
      <c r="L9" s="179">
        <v>0</v>
      </c>
      <c r="M9" s="318">
        <v>0</v>
      </c>
      <c r="N9" s="179">
        <v>0</v>
      </c>
      <c r="O9" s="318">
        <v>0</v>
      </c>
      <c r="P9" s="179">
        <v>1</v>
      </c>
      <c r="Q9" s="318">
        <v>170.74</v>
      </c>
      <c r="R9" s="179">
        <v>2</v>
      </c>
      <c r="S9" s="318">
        <v>55.56</v>
      </c>
      <c r="T9" s="179">
        <v>0</v>
      </c>
      <c r="U9" s="318">
        <v>0</v>
      </c>
      <c r="V9" s="179">
        <v>0</v>
      </c>
      <c r="W9" s="318">
        <v>0</v>
      </c>
      <c r="X9" s="319">
        <v>1</v>
      </c>
      <c r="Y9" s="318">
        <v>11.74</v>
      </c>
      <c r="Z9" s="179">
        <v>0</v>
      </c>
      <c r="AA9" s="318">
        <v>0</v>
      </c>
      <c r="AB9" s="179">
        <v>0</v>
      </c>
      <c r="AC9" s="179">
        <v>0</v>
      </c>
    </row>
    <row r="10" spans="1:29" ht="17.100000000000001" customHeight="1" x14ac:dyDescent="0.15">
      <c r="A10" s="115" t="s">
        <v>223</v>
      </c>
      <c r="B10" s="314" t="s">
        <v>19</v>
      </c>
      <c r="C10" s="315">
        <f t="shared" si="1"/>
        <v>80.31</v>
      </c>
      <c r="D10" s="316">
        <v>0</v>
      </c>
      <c r="E10" s="179">
        <v>0</v>
      </c>
      <c r="F10" s="317">
        <f t="shared" si="2"/>
        <v>0</v>
      </c>
      <c r="G10" s="318">
        <v>0</v>
      </c>
      <c r="H10" s="318">
        <v>0</v>
      </c>
      <c r="I10" s="318">
        <v>0</v>
      </c>
      <c r="J10" s="318">
        <v>0</v>
      </c>
      <c r="K10" s="318">
        <v>0</v>
      </c>
      <c r="L10" s="179">
        <v>0</v>
      </c>
      <c r="M10" s="318">
        <v>0</v>
      </c>
      <c r="N10" s="179">
        <v>0</v>
      </c>
      <c r="O10" s="318">
        <v>0</v>
      </c>
      <c r="P10" s="179">
        <v>0</v>
      </c>
      <c r="Q10" s="318">
        <v>0</v>
      </c>
      <c r="R10" s="179">
        <v>0</v>
      </c>
      <c r="S10" s="318">
        <v>0</v>
      </c>
      <c r="T10" s="179">
        <v>1</v>
      </c>
      <c r="U10" s="318">
        <v>80.31</v>
      </c>
      <c r="V10" s="179">
        <v>0</v>
      </c>
      <c r="W10" s="318">
        <v>0</v>
      </c>
      <c r="X10" s="319">
        <v>0</v>
      </c>
      <c r="Y10" s="318">
        <v>0</v>
      </c>
      <c r="Z10" s="179">
        <v>0</v>
      </c>
      <c r="AA10" s="318">
        <v>0</v>
      </c>
      <c r="AB10" s="179">
        <v>0</v>
      </c>
      <c r="AC10" s="179">
        <v>0</v>
      </c>
    </row>
    <row r="11" spans="1:29" ht="17.100000000000001" customHeight="1" x14ac:dyDescent="0.15">
      <c r="A11" s="115" t="s">
        <v>224</v>
      </c>
      <c r="B11" s="314" t="s">
        <v>20</v>
      </c>
      <c r="C11" s="315">
        <f t="shared" si="1"/>
        <v>1551.4300000000003</v>
      </c>
      <c r="D11" s="316">
        <v>0</v>
      </c>
      <c r="E11" s="179" t="s">
        <v>298</v>
      </c>
      <c r="F11" s="317">
        <f t="shared" si="2"/>
        <v>1136.3800000000001</v>
      </c>
      <c r="G11" s="318">
        <v>0</v>
      </c>
      <c r="H11" s="318">
        <v>0</v>
      </c>
      <c r="I11" s="318">
        <v>0</v>
      </c>
      <c r="J11" s="318">
        <v>854.53</v>
      </c>
      <c r="K11" s="318">
        <v>281.85000000000002</v>
      </c>
      <c r="L11" s="179">
        <v>0</v>
      </c>
      <c r="M11" s="318">
        <v>0</v>
      </c>
      <c r="N11" s="179">
        <v>0</v>
      </c>
      <c r="O11" s="318">
        <v>0</v>
      </c>
      <c r="P11" s="179">
        <v>1</v>
      </c>
      <c r="Q11" s="318">
        <v>316.43</v>
      </c>
      <c r="R11" s="179">
        <v>1</v>
      </c>
      <c r="S11" s="318">
        <v>98.62</v>
      </c>
      <c r="T11" s="179">
        <v>0</v>
      </c>
      <c r="U11" s="318">
        <v>0</v>
      </c>
      <c r="V11" s="179">
        <v>0</v>
      </c>
      <c r="W11" s="318">
        <v>0</v>
      </c>
      <c r="X11" s="319">
        <v>1</v>
      </c>
      <c r="Y11" s="318">
        <v>316.43</v>
      </c>
      <c r="Z11" s="179">
        <v>0</v>
      </c>
      <c r="AA11" s="318">
        <v>0</v>
      </c>
      <c r="AB11" s="179">
        <v>0</v>
      </c>
      <c r="AC11" s="179">
        <v>0</v>
      </c>
    </row>
    <row r="12" spans="1:29" ht="17.100000000000001" customHeight="1" x14ac:dyDescent="0.15">
      <c r="A12" s="115" t="s">
        <v>225</v>
      </c>
      <c r="B12" s="314" t="s">
        <v>22</v>
      </c>
      <c r="C12" s="315">
        <f t="shared" si="1"/>
        <v>1750.0000000000002</v>
      </c>
      <c r="D12" s="316">
        <v>188.78</v>
      </c>
      <c r="E12" s="179" t="s">
        <v>299</v>
      </c>
      <c r="F12" s="317">
        <f t="shared" si="2"/>
        <v>252.36</v>
      </c>
      <c r="G12" s="318">
        <v>173.91</v>
      </c>
      <c r="H12" s="318">
        <v>78.45</v>
      </c>
      <c r="I12" s="318">
        <v>0</v>
      </c>
      <c r="J12" s="318">
        <v>0</v>
      </c>
      <c r="K12" s="318">
        <v>0</v>
      </c>
      <c r="L12" s="179">
        <v>3</v>
      </c>
      <c r="M12" s="318">
        <v>387.18</v>
      </c>
      <c r="N12" s="179">
        <v>1</v>
      </c>
      <c r="O12" s="318">
        <v>226.76</v>
      </c>
      <c r="P12" s="179">
        <v>2</v>
      </c>
      <c r="Q12" s="318">
        <v>787.45</v>
      </c>
      <c r="R12" s="179">
        <v>1</v>
      </c>
      <c r="S12" s="318">
        <v>35.130000000000003</v>
      </c>
      <c r="T12" s="179">
        <v>1</v>
      </c>
      <c r="U12" s="318">
        <v>54.44</v>
      </c>
      <c r="V12" s="179">
        <v>1</v>
      </c>
      <c r="W12" s="318">
        <v>6.68</v>
      </c>
      <c r="X12" s="319">
        <v>0</v>
      </c>
      <c r="Y12" s="318">
        <v>0</v>
      </c>
      <c r="Z12" s="179">
        <v>0</v>
      </c>
      <c r="AA12" s="318">
        <v>0</v>
      </c>
      <c r="AB12" s="179">
        <v>0</v>
      </c>
      <c r="AC12" s="179">
        <v>0</v>
      </c>
    </row>
    <row r="13" spans="1:29" ht="17.100000000000001" customHeight="1" x14ac:dyDescent="0.15">
      <c r="A13" s="115" t="s">
        <v>226</v>
      </c>
      <c r="B13" s="314" t="s">
        <v>24</v>
      </c>
      <c r="C13" s="315">
        <f t="shared" si="1"/>
        <v>375.82</v>
      </c>
      <c r="D13" s="316">
        <v>0</v>
      </c>
      <c r="E13" s="179" t="s">
        <v>300</v>
      </c>
      <c r="F13" s="317">
        <f t="shared" si="2"/>
        <v>350.73</v>
      </c>
      <c r="G13" s="318">
        <v>213.76</v>
      </c>
      <c r="H13" s="318">
        <v>0</v>
      </c>
      <c r="I13" s="318">
        <v>0</v>
      </c>
      <c r="J13" s="318">
        <v>136.97</v>
      </c>
      <c r="K13" s="318">
        <v>0</v>
      </c>
      <c r="L13" s="179">
        <v>0</v>
      </c>
      <c r="M13" s="318">
        <v>0</v>
      </c>
      <c r="N13" s="179">
        <v>0</v>
      </c>
      <c r="O13" s="318">
        <v>0</v>
      </c>
      <c r="P13" s="179">
        <v>0</v>
      </c>
      <c r="Q13" s="318">
        <v>0</v>
      </c>
      <c r="R13" s="179">
        <v>1</v>
      </c>
      <c r="S13" s="318">
        <v>25.09</v>
      </c>
      <c r="T13" s="179">
        <v>0</v>
      </c>
      <c r="U13" s="318">
        <v>0</v>
      </c>
      <c r="V13" s="179">
        <v>0</v>
      </c>
      <c r="W13" s="318">
        <v>0</v>
      </c>
      <c r="X13" s="319">
        <v>0</v>
      </c>
      <c r="Y13" s="318">
        <v>0</v>
      </c>
      <c r="Z13" s="179">
        <v>0</v>
      </c>
      <c r="AA13" s="318">
        <v>0</v>
      </c>
      <c r="AB13" s="179">
        <v>0</v>
      </c>
      <c r="AC13" s="179">
        <v>0</v>
      </c>
    </row>
    <row r="14" spans="1:29" ht="17.100000000000001" customHeight="1" x14ac:dyDescent="0.15">
      <c r="A14" s="115" t="s">
        <v>227</v>
      </c>
      <c r="B14" s="314" t="s">
        <v>25</v>
      </c>
      <c r="C14" s="315">
        <f t="shared" si="1"/>
        <v>373.08</v>
      </c>
      <c r="D14" s="316">
        <v>0</v>
      </c>
      <c r="E14" s="179" t="s">
        <v>301</v>
      </c>
      <c r="F14" s="317">
        <f t="shared" si="2"/>
        <v>317.40999999999997</v>
      </c>
      <c r="G14" s="318">
        <v>266.20999999999998</v>
      </c>
      <c r="H14" s="318">
        <v>0</v>
      </c>
      <c r="I14" s="318">
        <v>0</v>
      </c>
      <c r="J14" s="318">
        <v>51.2</v>
      </c>
      <c r="K14" s="318">
        <v>0</v>
      </c>
      <c r="L14" s="179">
        <v>0</v>
      </c>
      <c r="M14" s="318">
        <v>0</v>
      </c>
      <c r="N14" s="179">
        <v>1</v>
      </c>
      <c r="O14" s="318">
        <v>40.1</v>
      </c>
      <c r="P14" s="179">
        <v>1</v>
      </c>
      <c r="Q14" s="318">
        <v>13.28</v>
      </c>
      <c r="R14" s="179">
        <v>0</v>
      </c>
      <c r="S14" s="318">
        <v>0</v>
      </c>
      <c r="T14" s="179">
        <v>0</v>
      </c>
      <c r="U14" s="318">
        <v>0</v>
      </c>
      <c r="V14" s="179">
        <v>1</v>
      </c>
      <c r="W14" s="318">
        <v>2.29</v>
      </c>
      <c r="X14" s="319">
        <v>2</v>
      </c>
      <c r="Y14" s="318">
        <v>9.5500000000000007</v>
      </c>
      <c r="Z14" s="179">
        <v>1</v>
      </c>
      <c r="AA14" s="318">
        <v>2.02</v>
      </c>
      <c r="AB14" s="179">
        <v>0</v>
      </c>
      <c r="AC14" s="179">
        <v>0</v>
      </c>
    </row>
    <row r="15" spans="1:29" ht="17.100000000000001" customHeight="1" x14ac:dyDescent="0.15">
      <c r="A15" s="115" t="s">
        <v>228</v>
      </c>
      <c r="B15" s="314" t="s">
        <v>27</v>
      </c>
      <c r="C15" s="315">
        <f t="shared" si="1"/>
        <v>1267.6000000000001</v>
      </c>
      <c r="D15" s="316">
        <v>369.3</v>
      </c>
      <c r="E15" s="179">
        <v>0</v>
      </c>
      <c r="F15" s="317">
        <f t="shared" si="2"/>
        <v>0</v>
      </c>
      <c r="G15" s="318">
        <v>0</v>
      </c>
      <c r="H15" s="318">
        <v>0</v>
      </c>
      <c r="I15" s="318">
        <v>0</v>
      </c>
      <c r="J15" s="318">
        <v>0</v>
      </c>
      <c r="K15" s="318">
        <v>0</v>
      </c>
      <c r="L15" s="179">
        <v>0</v>
      </c>
      <c r="M15" s="318">
        <v>0</v>
      </c>
      <c r="N15" s="179">
        <v>0</v>
      </c>
      <c r="O15" s="318">
        <v>0</v>
      </c>
      <c r="P15" s="179">
        <v>1</v>
      </c>
      <c r="Q15" s="318">
        <v>125.96</v>
      </c>
      <c r="R15" s="179">
        <v>3</v>
      </c>
      <c r="S15" s="318">
        <v>556.57000000000005</v>
      </c>
      <c r="T15" s="179">
        <v>1</v>
      </c>
      <c r="U15" s="318">
        <v>585.07000000000005</v>
      </c>
      <c r="V15" s="179">
        <v>0</v>
      </c>
      <c r="W15" s="318">
        <v>0</v>
      </c>
      <c r="X15" s="319">
        <v>0</v>
      </c>
      <c r="Y15" s="318">
        <v>0</v>
      </c>
      <c r="Z15" s="179">
        <v>0</v>
      </c>
      <c r="AA15" s="318">
        <v>0</v>
      </c>
      <c r="AB15" s="179">
        <v>1</v>
      </c>
      <c r="AC15" s="179">
        <v>475</v>
      </c>
    </row>
    <row r="16" spans="1:29" ht="17.100000000000001" customHeight="1" x14ac:dyDescent="0.15">
      <c r="A16" s="115" t="s">
        <v>229</v>
      </c>
      <c r="B16" s="314" t="s">
        <v>29</v>
      </c>
      <c r="C16" s="315">
        <f t="shared" si="1"/>
        <v>258.06</v>
      </c>
      <c r="D16" s="316">
        <v>132.51</v>
      </c>
      <c r="E16" s="179" t="s">
        <v>302</v>
      </c>
      <c r="F16" s="317">
        <f t="shared" si="2"/>
        <v>125.55</v>
      </c>
      <c r="G16" s="318">
        <v>0</v>
      </c>
      <c r="H16" s="318">
        <v>0</v>
      </c>
      <c r="I16" s="318">
        <v>0</v>
      </c>
      <c r="J16" s="318">
        <v>0</v>
      </c>
      <c r="K16" s="318">
        <v>125.55</v>
      </c>
      <c r="L16" s="179">
        <v>0</v>
      </c>
      <c r="M16" s="318">
        <v>0</v>
      </c>
      <c r="N16" s="179">
        <v>0</v>
      </c>
      <c r="O16" s="318">
        <v>0</v>
      </c>
      <c r="P16" s="179">
        <v>1</v>
      </c>
      <c r="Q16" s="318">
        <v>132.51</v>
      </c>
      <c r="R16" s="179">
        <v>0</v>
      </c>
      <c r="S16" s="318">
        <v>0</v>
      </c>
      <c r="T16" s="179">
        <v>0</v>
      </c>
      <c r="U16" s="318">
        <v>0</v>
      </c>
      <c r="V16" s="179">
        <v>0</v>
      </c>
      <c r="W16" s="318">
        <v>0</v>
      </c>
      <c r="X16" s="319">
        <v>0</v>
      </c>
      <c r="Y16" s="318">
        <v>0</v>
      </c>
      <c r="Z16" s="179">
        <v>0</v>
      </c>
      <c r="AA16" s="318">
        <v>0</v>
      </c>
      <c r="AB16" s="179">
        <v>0</v>
      </c>
      <c r="AC16" s="179">
        <v>0</v>
      </c>
    </row>
    <row r="17" spans="1:29" ht="17.100000000000001" customHeight="1" x14ac:dyDescent="0.15">
      <c r="A17" s="115" t="s">
        <v>230</v>
      </c>
      <c r="B17" s="314" t="s">
        <v>32</v>
      </c>
      <c r="C17" s="315">
        <f t="shared" si="1"/>
        <v>0</v>
      </c>
      <c r="D17" s="316">
        <v>0</v>
      </c>
      <c r="E17" s="179">
        <v>0</v>
      </c>
      <c r="F17" s="317">
        <f t="shared" si="2"/>
        <v>0</v>
      </c>
      <c r="G17" s="318">
        <v>0</v>
      </c>
      <c r="H17" s="318">
        <v>0</v>
      </c>
      <c r="I17" s="318">
        <v>0</v>
      </c>
      <c r="J17" s="318">
        <v>0</v>
      </c>
      <c r="K17" s="318">
        <v>0</v>
      </c>
      <c r="L17" s="179">
        <v>0</v>
      </c>
      <c r="M17" s="318">
        <v>0</v>
      </c>
      <c r="N17" s="179">
        <v>0</v>
      </c>
      <c r="O17" s="318">
        <v>0</v>
      </c>
      <c r="P17" s="179">
        <v>0</v>
      </c>
      <c r="Q17" s="318">
        <v>0</v>
      </c>
      <c r="R17" s="179">
        <v>0</v>
      </c>
      <c r="S17" s="318">
        <v>0</v>
      </c>
      <c r="T17" s="179">
        <v>0</v>
      </c>
      <c r="U17" s="318">
        <v>0</v>
      </c>
      <c r="V17" s="179">
        <v>0</v>
      </c>
      <c r="W17" s="318">
        <v>0</v>
      </c>
      <c r="X17" s="319">
        <v>0</v>
      </c>
      <c r="Y17" s="318">
        <v>0</v>
      </c>
      <c r="Z17" s="179">
        <v>0</v>
      </c>
      <c r="AA17" s="318">
        <v>0</v>
      </c>
      <c r="AB17" s="179">
        <v>0</v>
      </c>
      <c r="AC17" s="179">
        <v>0</v>
      </c>
    </row>
    <row r="18" spans="1:29" ht="17.100000000000001" customHeight="1" x14ac:dyDescent="0.15">
      <c r="A18" s="115" t="s">
        <v>231</v>
      </c>
      <c r="B18" s="314" t="s">
        <v>98</v>
      </c>
      <c r="C18" s="315">
        <f t="shared" si="1"/>
        <v>2848.76</v>
      </c>
      <c r="D18" s="316">
        <v>101.95</v>
      </c>
      <c r="E18" s="179" t="s">
        <v>303</v>
      </c>
      <c r="F18" s="317">
        <f t="shared" si="2"/>
        <v>1373.15</v>
      </c>
      <c r="G18" s="318">
        <v>0</v>
      </c>
      <c r="H18" s="318">
        <v>3.08</v>
      </c>
      <c r="I18" s="318">
        <v>93.86</v>
      </c>
      <c r="J18" s="318">
        <v>1276.21</v>
      </c>
      <c r="K18" s="318">
        <v>0</v>
      </c>
      <c r="L18" s="179">
        <v>1</v>
      </c>
      <c r="M18" s="318">
        <v>21.73</v>
      </c>
      <c r="N18" s="179">
        <v>0</v>
      </c>
      <c r="O18" s="318">
        <v>0</v>
      </c>
      <c r="P18" s="179">
        <v>1</v>
      </c>
      <c r="Q18" s="318">
        <v>101.95</v>
      </c>
      <c r="R18" s="179">
        <v>2</v>
      </c>
      <c r="S18" s="318">
        <v>1351.93</v>
      </c>
      <c r="T18" s="179">
        <v>0</v>
      </c>
      <c r="U18" s="318">
        <v>0</v>
      </c>
      <c r="V18" s="179">
        <v>0</v>
      </c>
      <c r="W18" s="318">
        <v>0</v>
      </c>
      <c r="X18" s="319">
        <v>1</v>
      </c>
      <c r="Y18" s="318">
        <v>26.48</v>
      </c>
      <c r="Z18" s="179">
        <v>1</v>
      </c>
      <c r="AA18" s="318">
        <v>0.73</v>
      </c>
      <c r="AB18" s="179">
        <v>0</v>
      </c>
      <c r="AC18" s="179">
        <v>0</v>
      </c>
    </row>
    <row r="19" spans="1:29" ht="17.100000000000001" customHeight="1" x14ac:dyDescent="0.15">
      <c r="A19" s="69" t="s">
        <v>39</v>
      </c>
      <c r="B19" s="81" t="s">
        <v>8</v>
      </c>
      <c r="C19" s="320">
        <f t="shared" ref="C19:AC19" si="3">SUMIF(C20:C22,"&gt;0")</f>
        <v>1129.75</v>
      </c>
      <c r="D19" s="320">
        <f t="shared" si="3"/>
        <v>0</v>
      </c>
      <c r="E19" s="320">
        <f t="shared" si="3"/>
        <v>0</v>
      </c>
      <c r="F19" s="320">
        <f t="shared" si="3"/>
        <v>879.61</v>
      </c>
      <c r="G19" s="320">
        <f t="shared" si="3"/>
        <v>345.74</v>
      </c>
      <c r="H19" s="320">
        <f t="shared" si="3"/>
        <v>0</v>
      </c>
      <c r="I19" s="320">
        <f t="shared" si="3"/>
        <v>0</v>
      </c>
      <c r="J19" s="320">
        <f t="shared" si="3"/>
        <v>317.42</v>
      </c>
      <c r="K19" s="320">
        <f t="shared" si="3"/>
        <v>216.45</v>
      </c>
      <c r="L19" s="82">
        <f t="shared" si="3"/>
        <v>0</v>
      </c>
      <c r="M19" s="320">
        <f t="shared" si="3"/>
        <v>0</v>
      </c>
      <c r="N19" s="82">
        <f t="shared" si="3"/>
        <v>0</v>
      </c>
      <c r="O19" s="320">
        <f t="shared" si="3"/>
        <v>0</v>
      </c>
      <c r="P19" s="82">
        <f t="shared" si="3"/>
        <v>0</v>
      </c>
      <c r="Q19" s="320">
        <f t="shared" si="3"/>
        <v>0</v>
      </c>
      <c r="R19" s="82">
        <f t="shared" si="3"/>
        <v>2</v>
      </c>
      <c r="S19" s="320">
        <f t="shared" si="3"/>
        <v>250.14</v>
      </c>
      <c r="T19" s="82">
        <f t="shared" si="3"/>
        <v>0</v>
      </c>
      <c r="U19" s="320">
        <f t="shared" si="3"/>
        <v>0</v>
      </c>
      <c r="V19" s="82">
        <f t="shared" si="3"/>
        <v>0</v>
      </c>
      <c r="W19" s="320">
        <f t="shared" si="3"/>
        <v>0</v>
      </c>
      <c r="X19" s="265">
        <f t="shared" si="3"/>
        <v>0</v>
      </c>
      <c r="Y19" s="320">
        <f t="shared" si="3"/>
        <v>0</v>
      </c>
      <c r="Z19" s="82">
        <f t="shared" si="3"/>
        <v>0</v>
      </c>
      <c r="AA19" s="320">
        <f t="shared" si="3"/>
        <v>0</v>
      </c>
      <c r="AB19" s="82">
        <f t="shared" si="3"/>
        <v>0</v>
      </c>
      <c r="AC19" s="82">
        <f t="shared" si="3"/>
        <v>0</v>
      </c>
    </row>
    <row r="20" spans="1:29" ht="17.100000000000001" customHeight="1" x14ac:dyDescent="0.15">
      <c r="A20" s="69" t="s">
        <v>40</v>
      </c>
      <c r="B20" s="101" t="s">
        <v>41</v>
      </c>
      <c r="C20" s="188">
        <f>SUMIF(F20:F20,"&gt;0")+SUMIF(M20:M20,"&gt;0")+SUMIF(O20:O20,"&gt;0")+SUMIF(Q20:Q20,"&gt;0")+SUMIF(S20:S20,"&gt;0")+SUMIF(U20:U20,"&gt;0")+SUMIF(W20:W20,"&gt;0")</f>
        <v>250.14</v>
      </c>
      <c r="D20" s="179">
        <v>0</v>
      </c>
      <c r="E20" s="179">
        <v>0</v>
      </c>
      <c r="F20" s="317">
        <f>SUMIF(G20:K20,"&gt;0")</f>
        <v>0</v>
      </c>
      <c r="G20" s="318">
        <v>0</v>
      </c>
      <c r="H20" s="318">
        <v>0</v>
      </c>
      <c r="I20" s="318">
        <v>0</v>
      </c>
      <c r="J20" s="318">
        <v>0</v>
      </c>
      <c r="K20" s="318">
        <v>0</v>
      </c>
      <c r="L20" s="179">
        <v>0</v>
      </c>
      <c r="M20" s="318">
        <v>0</v>
      </c>
      <c r="N20" s="179">
        <v>0</v>
      </c>
      <c r="O20" s="318">
        <v>0</v>
      </c>
      <c r="P20" s="179">
        <v>0</v>
      </c>
      <c r="Q20" s="318">
        <v>0</v>
      </c>
      <c r="R20" s="179">
        <v>2</v>
      </c>
      <c r="S20" s="318">
        <v>250.14</v>
      </c>
      <c r="T20" s="179">
        <v>0</v>
      </c>
      <c r="U20" s="318">
        <v>0</v>
      </c>
      <c r="V20" s="179">
        <v>0</v>
      </c>
      <c r="W20" s="318">
        <v>0</v>
      </c>
      <c r="X20" s="319">
        <v>0</v>
      </c>
      <c r="Y20" s="318">
        <v>0</v>
      </c>
      <c r="Z20" s="179">
        <v>0</v>
      </c>
      <c r="AA20" s="318">
        <v>0</v>
      </c>
      <c r="AB20" s="179">
        <v>0</v>
      </c>
      <c r="AC20" s="179">
        <v>0</v>
      </c>
    </row>
    <row r="21" spans="1:29" ht="17.100000000000001" customHeight="1" x14ac:dyDescent="0.15">
      <c r="A21" s="69" t="s">
        <v>40</v>
      </c>
      <c r="B21" s="101" t="s">
        <v>37</v>
      </c>
      <c r="C21" s="188">
        <f>SUMIF(F21:F22,"&gt;0")+SUMIF(M21:M22,"&gt;0")+SUMIF(O21:O22,"&gt;0")+SUMIF(Q21:Q22,"&gt;0")+SUMIF(S21:S22,"&gt;0")+SUMIF(U21:U22,"&gt;0")+SUMIF(W21:W22,"&gt;0")</f>
        <v>879.61</v>
      </c>
      <c r="D21" s="179">
        <v>0</v>
      </c>
      <c r="E21" s="179" t="s">
        <v>300</v>
      </c>
      <c r="F21" s="317">
        <f>SUMIF(G21:K21,"&gt;0")</f>
        <v>295.64999999999998</v>
      </c>
      <c r="G21" s="318">
        <v>149.31</v>
      </c>
      <c r="H21" s="318">
        <v>0</v>
      </c>
      <c r="I21" s="318">
        <v>0</v>
      </c>
      <c r="J21" s="318">
        <v>146.34</v>
      </c>
      <c r="K21" s="318">
        <v>0</v>
      </c>
      <c r="L21" s="179">
        <v>0</v>
      </c>
      <c r="M21" s="318">
        <v>0</v>
      </c>
      <c r="N21" s="179">
        <v>0</v>
      </c>
      <c r="O21" s="318">
        <v>0</v>
      </c>
      <c r="P21" s="179">
        <v>0</v>
      </c>
      <c r="Q21" s="318">
        <v>0</v>
      </c>
      <c r="R21" s="179">
        <v>0</v>
      </c>
      <c r="S21" s="318">
        <v>0</v>
      </c>
      <c r="T21" s="179">
        <v>0</v>
      </c>
      <c r="U21" s="318">
        <v>0</v>
      </c>
      <c r="V21" s="179">
        <v>0</v>
      </c>
      <c r="W21" s="318">
        <v>0</v>
      </c>
      <c r="X21" s="319">
        <v>0</v>
      </c>
      <c r="Y21" s="318">
        <v>0</v>
      </c>
      <c r="Z21" s="179">
        <v>0</v>
      </c>
      <c r="AA21" s="318">
        <v>0</v>
      </c>
      <c r="AB21" s="179">
        <v>0</v>
      </c>
      <c r="AC21" s="179">
        <v>0</v>
      </c>
    </row>
    <row r="22" spans="1:29" ht="17.100000000000001" customHeight="1" x14ac:dyDescent="0.15">
      <c r="A22" s="69"/>
      <c r="B22" s="69"/>
      <c r="C22" s="321"/>
      <c r="D22" s="322"/>
      <c r="E22" s="190" t="s">
        <v>304</v>
      </c>
      <c r="F22" s="323">
        <f>SUMIF(G22:K22,"&gt;0")</f>
        <v>583.96</v>
      </c>
      <c r="G22" s="324">
        <v>196.43</v>
      </c>
      <c r="H22" s="324">
        <v>0</v>
      </c>
      <c r="I22" s="324">
        <v>0</v>
      </c>
      <c r="J22" s="324">
        <v>171.08</v>
      </c>
      <c r="K22" s="324">
        <v>216.45</v>
      </c>
      <c r="L22" s="190">
        <v>0</v>
      </c>
      <c r="M22" s="324">
        <v>0</v>
      </c>
      <c r="N22" s="190">
        <v>0</v>
      </c>
      <c r="O22" s="324">
        <v>0</v>
      </c>
      <c r="P22" s="190">
        <v>0</v>
      </c>
      <c r="Q22" s="324">
        <v>0</v>
      </c>
      <c r="R22" s="190">
        <v>0</v>
      </c>
      <c r="S22" s="324">
        <v>0</v>
      </c>
      <c r="T22" s="190">
        <v>0</v>
      </c>
      <c r="U22" s="324">
        <v>0</v>
      </c>
      <c r="V22" s="190">
        <v>0</v>
      </c>
      <c r="W22" s="324">
        <v>0</v>
      </c>
      <c r="X22" s="325">
        <v>0</v>
      </c>
      <c r="Y22" s="324">
        <v>0</v>
      </c>
      <c r="Z22" s="190">
        <v>0</v>
      </c>
      <c r="AA22" s="324">
        <v>0</v>
      </c>
      <c r="AB22" s="190">
        <v>0</v>
      </c>
      <c r="AC22" s="190">
        <v>0</v>
      </c>
    </row>
    <row r="23" spans="1:29" ht="17.100000000000001" customHeight="1" x14ac:dyDescent="0.15">
      <c r="A23" s="115" t="s">
        <v>43</v>
      </c>
      <c r="B23" s="314" t="s">
        <v>44</v>
      </c>
      <c r="C23" s="315">
        <f>SUMIF(F23:F23,"&gt;0")+SUMIF(M23:M23,"&gt;0")+SUMIF(O23:O23,"&gt;0")+SUMIF(Q23:Q23,"&gt;0")+SUMIF(S23:S23,"&gt;0")+SUMIF(U23:U23,"&gt;0")+SUMIF(W23:W23,"&gt;0")</f>
        <v>78.510000000000005</v>
      </c>
      <c r="D23" s="316">
        <v>0</v>
      </c>
      <c r="E23" s="179">
        <v>0</v>
      </c>
      <c r="F23" s="317">
        <f>SUMIF(G23:K23,"&gt;0")</f>
        <v>0</v>
      </c>
      <c r="G23" s="318">
        <v>0</v>
      </c>
      <c r="H23" s="318">
        <v>0</v>
      </c>
      <c r="I23" s="318">
        <v>0</v>
      </c>
      <c r="J23" s="318">
        <v>0</v>
      </c>
      <c r="K23" s="318">
        <v>0</v>
      </c>
      <c r="L23" s="179">
        <v>0</v>
      </c>
      <c r="M23" s="318">
        <v>0</v>
      </c>
      <c r="N23" s="179">
        <v>0</v>
      </c>
      <c r="O23" s="318">
        <v>0</v>
      </c>
      <c r="P23" s="179">
        <v>0</v>
      </c>
      <c r="Q23" s="318">
        <v>0</v>
      </c>
      <c r="R23" s="179">
        <v>2</v>
      </c>
      <c r="S23" s="318">
        <v>78.510000000000005</v>
      </c>
      <c r="T23" s="179">
        <v>0</v>
      </c>
      <c r="U23" s="318">
        <v>0</v>
      </c>
      <c r="V23" s="179">
        <v>0</v>
      </c>
      <c r="W23" s="318">
        <v>0</v>
      </c>
      <c r="X23" s="319">
        <v>0</v>
      </c>
      <c r="Y23" s="318">
        <v>0</v>
      </c>
      <c r="Z23" s="179">
        <v>0</v>
      </c>
      <c r="AA23" s="318">
        <v>0</v>
      </c>
      <c r="AB23" s="179">
        <v>0</v>
      </c>
      <c r="AC23" s="179">
        <v>0</v>
      </c>
    </row>
    <row r="24" spans="1:29" ht="17.100000000000001" customHeight="1" x14ac:dyDescent="0.15">
      <c r="A24" s="115" t="s">
        <v>45</v>
      </c>
      <c r="B24" s="314" t="s">
        <v>103</v>
      </c>
      <c r="C24" s="315">
        <f>SUMIF(F24:F24,"&gt;0")+SUMIF(M24:M24,"&gt;0")+SUMIF(O24:O24,"&gt;0")+SUMIF(Q24:Q24,"&gt;0")+SUMIF(S24:S24,"&gt;0")+SUMIF(U24:U24,"&gt;0")+SUMIF(W24:W24,"&gt;0")</f>
        <v>278.11</v>
      </c>
      <c r="D24" s="316">
        <v>0</v>
      </c>
      <c r="E24" s="179" t="s">
        <v>305</v>
      </c>
      <c r="F24" s="317">
        <f>SUMIF(G24:K24,"&gt;0")</f>
        <v>278.11</v>
      </c>
      <c r="G24" s="318">
        <v>0</v>
      </c>
      <c r="H24" s="318">
        <v>0</v>
      </c>
      <c r="I24" s="318">
        <v>0</v>
      </c>
      <c r="J24" s="318">
        <v>217.32</v>
      </c>
      <c r="K24" s="318">
        <v>60.79</v>
      </c>
      <c r="L24" s="179">
        <v>0</v>
      </c>
      <c r="M24" s="318">
        <v>0</v>
      </c>
      <c r="N24" s="179">
        <v>0</v>
      </c>
      <c r="O24" s="318">
        <v>0</v>
      </c>
      <c r="P24" s="179">
        <v>0</v>
      </c>
      <c r="Q24" s="318">
        <v>0</v>
      </c>
      <c r="R24" s="179">
        <v>0</v>
      </c>
      <c r="S24" s="318">
        <v>0</v>
      </c>
      <c r="T24" s="179">
        <v>0</v>
      </c>
      <c r="U24" s="318">
        <v>0</v>
      </c>
      <c r="V24" s="179">
        <v>0</v>
      </c>
      <c r="W24" s="318">
        <v>0</v>
      </c>
      <c r="X24" s="319">
        <v>0</v>
      </c>
      <c r="Y24" s="318">
        <v>0</v>
      </c>
      <c r="Z24" s="179">
        <v>0</v>
      </c>
      <c r="AA24" s="318">
        <v>0</v>
      </c>
      <c r="AB24" s="179">
        <v>0</v>
      </c>
      <c r="AC24" s="179">
        <v>0</v>
      </c>
    </row>
    <row r="25" spans="1:29" ht="17.100000000000001" customHeight="1" x14ac:dyDescent="0.15">
      <c r="A25" s="86" t="s">
        <v>48</v>
      </c>
      <c r="B25" s="87" t="s">
        <v>16</v>
      </c>
      <c r="C25" s="326">
        <f t="shared" ref="C25:D28" si="4">SUMIF(C8:C8,"&gt;0")</f>
        <v>1276.3399999999999</v>
      </c>
      <c r="D25" s="327">
        <f t="shared" si="4"/>
        <v>0</v>
      </c>
      <c r="E25" s="176">
        <v>1</v>
      </c>
      <c r="F25" s="326">
        <f t="shared" ref="F25:AC25" si="5">SUMIF(F8:F8,"&gt;0")</f>
        <v>429.84</v>
      </c>
      <c r="G25" s="326">
        <f t="shared" si="5"/>
        <v>0</v>
      </c>
      <c r="H25" s="326">
        <f t="shared" si="5"/>
        <v>0</v>
      </c>
      <c r="I25" s="326">
        <f t="shared" si="5"/>
        <v>0</v>
      </c>
      <c r="J25" s="326">
        <f t="shared" si="5"/>
        <v>0</v>
      </c>
      <c r="K25" s="326">
        <f t="shared" si="5"/>
        <v>429.84</v>
      </c>
      <c r="L25" s="191">
        <f t="shared" si="5"/>
        <v>1</v>
      </c>
      <c r="M25" s="326">
        <f t="shared" si="5"/>
        <v>30.65</v>
      </c>
      <c r="N25" s="191">
        <f t="shared" si="5"/>
        <v>0</v>
      </c>
      <c r="O25" s="326">
        <f t="shared" si="5"/>
        <v>0</v>
      </c>
      <c r="P25" s="191">
        <f t="shared" si="5"/>
        <v>0</v>
      </c>
      <c r="Q25" s="326">
        <f t="shared" si="5"/>
        <v>0</v>
      </c>
      <c r="R25" s="191">
        <f t="shared" si="5"/>
        <v>3</v>
      </c>
      <c r="S25" s="326">
        <f t="shared" si="5"/>
        <v>815.85</v>
      </c>
      <c r="T25" s="191">
        <f t="shared" si="5"/>
        <v>0</v>
      </c>
      <c r="U25" s="326">
        <f t="shared" si="5"/>
        <v>0</v>
      </c>
      <c r="V25" s="191">
        <f t="shared" si="5"/>
        <v>0</v>
      </c>
      <c r="W25" s="326">
        <f t="shared" si="5"/>
        <v>0</v>
      </c>
      <c r="X25" s="263">
        <f t="shared" si="5"/>
        <v>0</v>
      </c>
      <c r="Y25" s="326">
        <f t="shared" si="5"/>
        <v>0</v>
      </c>
      <c r="Z25" s="191">
        <f t="shared" si="5"/>
        <v>0</v>
      </c>
      <c r="AA25" s="326">
        <f t="shared" si="5"/>
        <v>0</v>
      </c>
      <c r="AB25" s="191">
        <f t="shared" si="5"/>
        <v>0</v>
      </c>
      <c r="AC25" s="191">
        <f t="shared" si="5"/>
        <v>0</v>
      </c>
    </row>
    <row r="26" spans="1:29" ht="17.25" customHeight="1" x14ac:dyDescent="0.15">
      <c r="A26" s="69"/>
      <c r="B26" s="81" t="s">
        <v>17</v>
      </c>
      <c r="C26" s="317">
        <f t="shared" si="4"/>
        <v>226.3</v>
      </c>
      <c r="D26" s="328">
        <f t="shared" si="4"/>
        <v>170.74</v>
      </c>
      <c r="E26" s="179">
        <v>0</v>
      </c>
      <c r="F26" s="317">
        <f t="shared" ref="F26:AC26" si="6">SUMIF(F9:F9,"&gt;0")</f>
        <v>0</v>
      </c>
      <c r="G26" s="317">
        <f t="shared" si="6"/>
        <v>0</v>
      </c>
      <c r="H26" s="317">
        <f t="shared" si="6"/>
        <v>0</v>
      </c>
      <c r="I26" s="317">
        <f t="shared" si="6"/>
        <v>0</v>
      </c>
      <c r="J26" s="317">
        <f t="shared" si="6"/>
        <v>0</v>
      </c>
      <c r="K26" s="317">
        <f t="shared" si="6"/>
        <v>0</v>
      </c>
      <c r="L26" s="188">
        <f t="shared" si="6"/>
        <v>0</v>
      </c>
      <c r="M26" s="317">
        <f t="shared" si="6"/>
        <v>0</v>
      </c>
      <c r="N26" s="188">
        <f t="shared" si="6"/>
        <v>0</v>
      </c>
      <c r="O26" s="317">
        <f t="shared" si="6"/>
        <v>0</v>
      </c>
      <c r="P26" s="188">
        <f t="shared" si="6"/>
        <v>1</v>
      </c>
      <c r="Q26" s="317">
        <f t="shared" si="6"/>
        <v>170.74</v>
      </c>
      <c r="R26" s="188">
        <f t="shared" si="6"/>
        <v>2</v>
      </c>
      <c r="S26" s="317">
        <f t="shared" si="6"/>
        <v>55.56</v>
      </c>
      <c r="T26" s="188">
        <f t="shared" si="6"/>
        <v>0</v>
      </c>
      <c r="U26" s="317">
        <f t="shared" si="6"/>
        <v>0</v>
      </c>
      <c r="V26" s="188">
        <f t="shared" si="6"/>
        <v>0</v>
      </c>
      <c r="W26" s="317">
        <f t="shared" si="6"/>
        <v>0</v>
      </c>
      <c r="X26" s="329">
        <f t="shared" si="6"/>
        <v>1</v>
      </c>
      <c r="Y26" s="317">
        <f t="shared" si="6"/>
        <v>11.74</v>
      </c>
      <c r="Z26" s="188">
        <f t="shared" si="6"/>
        <v>0</v>
      </c>
      <c r="AA26" s="317">
        <f t="shared" si="6"/>
        <v>0</v>
      </c>
      <c r="AB26" s="188">
        <f t="shared" si="6"/>
        <v>0</v>
      </c>
      <c r="AC26" s="188">
        <f t="shared" si="6"/>
        <v>0</v>
      </c>
    </row>
    <row r="27" spans="1:29" ht="17.25" customHeight="1" x14ac:dyDescent="0.15">
      <c r="A27" s="69"/>
      <c r="B27" s="81" t="s">
        <v>19</v>
      </c>
      <c r="C27" s="320">
        <f t="shared" si="4"/>
        <v>80.31</v>
      </c>
      <c r="D27" s="330">
        <f t="shared" si="4"/>
        <v>0</v>
      </c>
      <c r="E27" s="182">
        <v>0</v>
      </c>
      <c r="F27" s="320">
        <f t="shared" ref="F27:AC27" si="7">SUMIF(F10:F10,"&gt;0")</f>
        <v>0</v>
      </c>
      <c r="G27" s="320">
        <f t="shared" si="7"/>
        <v>0</v>
      </c>
      <c r="H27" s="320">
        <f t="shared" si="7"/>
        <v>0</v>
      </c>
      <c r="I27" s="320">
        <f t="shared" si="7"/>
        <v>0</v>
      </c>
      <c r="J27" s="320">
        <f t="shared" si="7"/>
        <v>0</v>
      </c>
      <c r="K27" s="320">
        <f t="shared" si="7"/>
        <v>0</v>
      </c>
      <c r="L27" s="82">
        <f t="shared" si="7"/>
        <v>0</v>
      </c>
      <c r="M27" s="320">
        <f t="shared" si="7"/>
        <v>0</v>
      </c>
      <c r="N27" s="82">
        <f t="shared" si="7"/>
        <v>0</v>
      </c>
      <c r="O27" s="320">
        <f t="shared" si="7"/>
        <v>0</v>
      </c>
      <c r="P27" s="82">
        <f t="shared" si="7"/>
        <v>0</v>
      </c>
      <c r="Q27" s="320">
        <f t="shared" si="7"/>
        <v>0</v>
      </c>
      <c r="R27" s="82">
        <f t="shared" si="7"/>
        <v>0</v>
      </c>
      <c r="S27" s="320">
        <f t="shared" si="7"/>
        <v>0</v>
      </c>
      <c r="T27" s="82">
        <f t="shared" si="7"/>
        <v>1</v>
      </c>
      <c r="U27" s="320">
        <f t="shared" si="7"/>
        <v>80.31</v>
      </c>
      <c r="V27" s="82">
        <f t="shared" si="7"/>
        <v>0</v>
      </c>
      <c r="W27" s="320">
        <f t="shared" si="7"/>
        <v>0</v>
      </c>
      <c r="X27" s="265">
        <f t="shared" si="7"/>
        <v>0</v>
      </c>
      <c r="Y27" s="320">
        <f t="shared" si="7"/>
        <v>0</v>
      </c>
      <c r="Z27" s="82">
        <f t="shared" si="7"/>
        <v>0</v>
      </c>
      <c r="AA27" s="320">
        <f t="shared" si="7"/>
        <v>0</v>
      </c>
      <c r="AB27" s="82">
        <f t="shared" si="7"/>
        <v>0</v>
      </c>
      <c r="AC27" s="82">
        <f t="shared" si="7"/>
        <v>0</v>
      </c>
    </row>
    <row r="28" spans="1:29" ht="17.25" customHeight="1" x14ac:dyDescent="0.15">
      <c r="A28" s="69"/>
      <c r="B28" s="81" t="s">
        <v>20</v>
      </c>
      <c r="C28" s="320">
        <f t="shared" si="4"/>
        <v>1551.4300000000003</v>
      </c>
      <c r="D28" s="330">
        <f t="shared" si="4"/>
        <v>0</v>
      </c>
      <c r="E28" s="182">
        <v>1</v>
      </c>
      <c r="F28" s="320">
        <f t="shared" ref="F28:AC28" si="8">SUMIF(F11:F11,"&gt;0")</f>
        <v>1136.3800000000001</v>
      </c>
      <c r="G28" s="320">
        <f t="shared" si="8"/>
        <v>0</v>
      </c>
      <c r="H28" s="320">
        <f t="shared" si="8"/>
        <v>0</v>
      </c>
      <c r="I28" s="320">
        <f t="shared" si="8"/>
        <v>0</v>
      </c>
      <c r="J28" s="320">
        <f t="shared" si="8"/>
        <v>854.53</v>
      </c>
      <c r="K28" s="320">
        <f t="shared" si="8"/>
        <v>281.85000000000002</v>
      </c>
      <c r="L28" s="82">
        <f t="shared" si="8"/>
        <v>0</v>
      </c>
      <c r="M28" s="320">
        <f t="shared" si="8"/>
        <v>0</v>
      </c>
      <c r="N28" s="82">
        <f t="shared" si="8"/>
        <v>0</v>
      </c>
      <c r="O28" s="320">
        <f t="shared" si="8"/>
        <v>0</v>
      </c>
      <c r="P28" s="82">
        <f t="shared" si="8"/>
        <v>1</v>
      </c>
      <c r="Q28" s="320">
        <f t="shared" si="8"/>
        <v>316.43</v>
      </c>
      <c r="R28" s="82">
        <f t="shared" si="8"/>
        <v>1</v>
      </c>
      <c r="S28" s="320">
        <f t="shared" si="8"/>
        <v>98.62</v>
      </c>
      <c r="T28" s="82">
        <f t="shared" si="8"/>
        <v>0</v>
      </c>
      <c r="U28" s="320">
        <f t="shared" si="8"/>
        <v>0</v>
      </c>
      <c r="V28" s="82">
        <f t="shared" si="8"/>
        <v>0</v>
      </c>
      <c r="W28" s="320">
        <f t="shared" si="8"/>
        <v>0</v>
      </c>
      <c r="X28" s="265">
        <f t="shared" si="8"/>
        <v>1</v>
      </c>
      <c r="Y28" s="320">
        <f t="shared" si="8"/>
        <v>316.43</v>
      </c>
      <c r="Z28" s="82">
        <f t="shared" si="8"/>
        <v>0</v>
      </c>
      <c r="AA28" s="320">
        <f t="shared" si="8"/>
        <v>0</v>
      </c>
      <c r="AB28" s="82">
        <f t="shared" si="8"/>
        <v>0</v>
      </c>
      <c r="AC28" s="82">
        <f t="shared" si="8"/>
        <v>0</v>
      </c>
    </row>
    <row r="29" spans="1:29" ht="17.25" customHeight="1" x14ac:dyDescent="0.15">
      <c r="A29" s="69"/>
      <c r="B29" s="81" t="s">
        <v>41</v>
      </c>
      <c r="C29" s="320">
        <f>SUMIF(C20:C20,"&gt;0")</f>
        <v>250.14</v>
      </c>
      <c r="D29" s="330">
        <f>SUMIF(D20:D20,"&gt;0")</f>
        <v>0</v>
      </c>
      <c r="E29" s="182">
        <v>0</v>
      </c>
      <c r="F29" s="320">
        <f t="shared" ref="F29:AC29" si="9">SUMIF(F20:F20,"&gt;0")</f>
        <v>0</v>
      </c>
      <c r="G29" s="320">
        <f t="shared" si="9"/>
        <v>0</v>
      </c>
      <c r="H29" s="320">
        <f t="shared" si="9"/>
        <v>0</v>
      </c>
      <c r="I29" s="320">
        <f t="shared" si="9"/>
        <v>0</v>
      </c>
      <c r="J29" s="320">
        <f t="shared" si="9"/>
        <v>0</v>
      </c>
      <c r="K29" s="320">
        <f t="shared" si="9"/>
        <v>0</v>
      </c>
      <c r="L29" s="82">
        <f t="shared" si="9"/>
        <v>0</v>
      </c>
      <c r="M29" s="320">
        <f t="shared" si="9"/>
        <v>0</v>
      </c>
      <c r="N29" s="82">
        <f t="shared" si="9"/>
        <v>0</v>
      </c>
      <c r="O29" s="320">
        <f t="shared" si="9"/>
        <v>0</v>
      </c>
      <c r="P29" s="82">
        <f t="shared" si="9"/>
        <v>0</v>
      </c>
      <c r="Q29" s="320">
        <f t="shared" si="9"/>
        <v>0</v>
      </c>
      <c r="R29" s="82">
        <f t="shared" si="9"/>
        <v>2</v>
      </c>
      <c r="S29" s="320">
        <f t="shared" si="9"/>
        <v>250.14</v>
      </c>
      <c r="T29" s="82">
        <f t="shared" si="9"/>
        <v>0</v>
      </c>
      <c r="U29" s="320">
        <f t="shared" si="9"/>
        <v>0</v>
      </c>
      <c r="V29" s="82">
        <f t="shared" si="9"/>
        <v>0</v>
      </c>
      <c r="W29" s="320">
        <f t="shared" si="9"/>
        <v>0</v>
      </c>
      <c r="X29" s="265">
        <f t="shared" si="9"/>
        <v>0</v>
      </c>
      <c r="Y29" s="320">
        <f t="shared" si="9"/>
        <v>0</v>
      </c>
      <c r="Z29" s="82">
        <f t="shared" si="9"/>
        <v>0</v>
      </c>
      <c r="AA29" s="320">
        <f t="shared" si="9"/>
        <v>0</v>
      </c>
      <c r="AB29" s="82">
        <f t="shared" si="9"/>
        <v>0</v>
      </c>
      <c r="AC29" s="82">
        <f t="shared" si="9"/>
        <v>0</v>
      </c>
    </row>
    <row r="30" spans="1:29" ht="17.100000000000001" customHeight="1" x14ac:dyDescent="0.15">
      <c r="A30" s="69"/>
      <c r="B30" s="81" t="s">
        <v>37</v>
      </c>
      <c r="C30" s="320">
        <f>SUMIF(C21:C22,"&gt;0")</f>
        <v>879.61</v>
      </c>
      <c r="D30" s="330">
        <f>SUMIF(D21:D22,"&gt;0")</f>
        <v>0</v>
      </c>
      <c r="E30" s="182">
        <v>2</v>
      </c>
      <c r="F30" s="320">
        <f t="shared" ref="F30:AC30" si="10">SUMIF(F21:F22,"&gt;0")</f>
        <v>879.61</v>
      </c>
      <c r="G30" s="320">
        <f t="shared" si="10"/>
        <v>345.74</v>
      </c>
      <c r="H30" s="320">
        <f t="shared" si="10"/>
        <v>0</v>
      </c>
      <c r="I30" s="320">
        <f t="shared" si="10"/>
        <v>0</v>
      </c>
      <c r="J30" s="320">
        <f t="shared" si="10"/>
        <v>317.42</v>
      </c>
      <c r="K30" s="320">
        <f t="shared" si="10"/>
        <v>216.45</v>
      </c>
      <c r="L30" s="82">
        <f t="shared" si="10"/>
        <v>0</v>
      </c>
      <c r="M30" s="320">
        <f t="shared" si="10"/>
        <v>0</v>
      </c>
      <c r="N30" s="82">
        <f t="shared" si="10"/>
        <v>0</v>
      </c>
      <c r="O30" s="320">
        <f t="shared" si="10"/>
        <v>0</v>
      </c>
      <c r="P30" s="82">
        <f t="shared" si="10"/>
        <v>0</v>
      </c>
      <c r="Q30" s="320">
        <f t="shared" si="10"/>
        <v>0</v>
      </c>
      <c r="R30" s="82">
        <f t="shared" si="10"/>
        <v>0</v>
      </c>
      <c r="S30" s="320">
        <f t="shared" si="10"/>
        <v>0</v>
      </c>
      <c r="T30" s="82">
        <f t="shared" si="10"/>
        <v>0</v>
      </c>
      <c r="U30" s="320">
        <f t="shared" si="10"/>
        <v>0</v>
      </c>
      <c r="V30" s="82">
        <f t="shared" si="10"/>
        <v>0</v>
      </c>
      <c r="W30" s="320">
        <f t="shared" si="10"/>
        <v>0</v>
      </c>
      <c r="X30" s="265">
        <f t="shared" si="10"/>
        <v>0</v>
      </c>
      <c r="Y30" s="320">
        <f t="shared" si="10"/>
        <v>0</v>
      </c>
      <c r="Z30" s="82">
        <f t="shared" si="10"/>
        <v>0</v>
      </c>
      <c r="AA30" s="320">
        <f t="shared" si="10"/>
        <v>0</v>
      </c>
      <c r="AB30" s="82">
        <f t="shared" si="10"/>
        <v>0</v>
      </c>
      <c r="AC30" s="82">
        <f t="shared" si="10"/>
        <v>0</v>
      </c>
    </row>
    <row r="31" spans="1:29" ht="17.100000000000001" customHeight="1" x14ac:dyDescent="0.15">
      <c r="A31" s="69"/>
      <c r="B31" s="81" t="s">
        <v>22</v>
      </c>
      <c r="C31" s="320">
        <f>SUMIF(C12:C12,"&gt;0")</f>
        <v>1750.0000000000002</v>
      </c>
      <c r="D31" s="330">
        <f>SUMIF(D12:D12,"&gt;0")</f>
        <v>188.78</v>
      </c>
      <c r="E31" s="182">
        <v>1</v>
      </c>
      <c r="F31" s="320">
        <f t="shared" ref="F31:AC31" si="11">SUMIF(F12:F12,"&gt;0")</f>
        <v>252.36</v>
      </c>
      <c r="G31" s="320">
        <f t="shared" si="11"/>
        <v>173.91</v>
      </c>
      <c r="H31" s="320">
        <f t="shared" si="11"/>
        <v>78.45</v>
      </c>
      <c r="I31" s="320">
        <f t="shared" si="11"/>
        <v>0</v>
      </c>
      <c r="J31" s="320">
        <f t="shared" si="11"/>
        <v>0</v>
      </c>
      <c r="K31" s="320">
        <f t="shared" si="11"/>
        <v>0</v>
      </c>
      <c r="L31" s="82">
        <f t="shared" si="11"/>
        <v>3</v>
      </c>
      <c r="M31" s="320">
        <f t="shared" si="11"/>
        <v>387.18</v>
      </c>
      <c r="N31" s="82">
        <f t="shared" si="11"/>
        <v>1</v>
      </c>
      <c r="O31" s="320">
        <f t="shared" si="11"/>
        <v>226.76</v>
      </c>
      <c r="P31" s="82">
        <f t="shared" si="11"/>
        <v>2</v>
      </c>
      <c r="Q31" s="320">
        <f t="shared" si="11"/>
        <v>787.45</v>
      </c>
      <c r="R31" s="82">
        <f t="shared" si="11"/>
        <v>1</v>
      </c>
      <c r="S31" s="320">
        <f t="shared" si="11"/>
        <v>35.130000000000003</v>
      </c>
      <c r="T31" s="82">
        <f t="shared" si="11"/>
        <v>1</v>
      </c>
      <c r="U31" s="320">
        <f t="shared" si="11"/>
        <v>54.44</v>
      </c>
      <c r="V31" s="82">
        <f t="shared" si="11"/>
        <v>1</v>
      </c>
      <c r="W31" s="320">
        <f t="shared" si="11"/>
        <v>6.68</v>
      </c>
      <c r="X31" s="265">
        <f t="shared" si="11"/>
        <v>0</v>
      </c>
      <c r="Y31" s="320">
        <f t="shared" si="11"/>
        <v>0</v>
      </c>
      <c r="Z31" s="82">
        <f t="shared" si="11"/>
        <v>0</v>
      </c>
      <c r="AA31" s="320">
        <f t="shared" si="11"/>
        <v>0</v>
      </c>
      <c r="AB31" s="82">
        <f t="shared" si="11"/>
        <v>0</v>
      </c>
      <c r="AC31" s="82">
        <f t="shared" si="11"/>
        <v>0</v>
      </c>
    </row>
    <row r="32" spans="1:29" ht="17.25" customHeight="1" x14ac:dyDescent="0.15">
      <c r="A32" s="69"/>
      <c r="B32" s="81" t="s">
        <v>44</v>
      </c>
      <c r="C32" s="320">
        <f>SUMIF(C23:C23,"&gt;0")</f>
        <v>78.510000000000005</v>
      </c>
      <c r="D32" s="330">
        <f>SUMIF(D23:D23,"&gt;0")</f>
        <v>0</v>
      </c>
      <c r="E32" s="182">
        <v>0</v>
      </c>
      <c r="F32" s="320">
        <f t="shared" ref="F32:AC32" si="12">SUMIF(F23:F23,"&gt;0")</f>
        <v>0</v>
      </c>
      <c r="G32" s="320">
        <f t="shared" si="12"/>
        <v>0</v>
      </c>
      <c r="H32" s="320">
        <f t="shared" si="12"/>
        <v>0</v>
      </c>
      <c r="I32" s="320">
        <f t="shared" si="12"/>
        <v>0</v>
      </c>
      <c r="J32" s="320">
        <f t="shared" si="12"/>
        <v>0</v>
      </c>
      <c r="K32" s="320">
        <f t="shared" si="12"/>
        <v>0</v>
      </c>
      <c r="L32" s="82">
        <f t="shared" si="12"/>
        <v>0</v>
      </c>
      <c r="M32" s="320">
        <f t="shared" si="12"/>
        <v>0</v>
      </c>
      <c r="N32" s="82">
        <f t="shared" si="12"/>
        <v>0</v>
      </c>
      <c r="O32" s="320">
        <f t="shared" si="12"/>
        <v>0</v>
      </c>
      <c r="P32" s="82">
        <f t="shared" si="12"/>
        <v>0</v>
      </c>
      <c r="Q32" s="320">
        <f t="shared" si="12"/>
        <v>0</v>
      </c>
      <c r="R32" s="82">
        <f t="shared" si="12"/>
        <v>2</v>
      </c>
      <c r="S32" s="320">
        <f t="shared" si="12"/>
        <v>78.510000000000005</v>
      </c>
      <c r="T32" s="82">
        <f t="shared" si="12"/>
        <v>0</v>
      </c>
      <c r="U32" s="320">
        <f t="shared" si="12"/>
        <v>0</v>
      </c>
      <c r="V32" s="82">
        <f t="shared" si="12"/>
        <v>0</v>
      </c>
      <c r="W32" s="320">
        <f t="shared" si="12"/>
        <v>0</v>
      </c>
      <c r="X32" s="265">
        <f t="shared" si="12"/>
        <v>0</v>
      </c>
      <c r="Y32" s="320">
        <f t="shared" si="12"/>
        <v>0</v>
      </c>
      <c r="Z32" s="82">
        <f t="shared" si="12"/>
        <v>0</v>
      </c>
      <c r="AA32" s="320">
        <f t="shared" si="12"/>
        <v>0</v>
      </c>
      <c r="AB32" s="82">
        <f t="shared" si="12"/>
        <v>0</v>
      </c>
      <c r="AC32" s="82">
        <f t="shared" si="12"/>
        <v>0</v>
      </c>
    </row>
    <row r="33" spans="1:29" ht="17.25" customHeight="1" x14ac:dyDescent="0.15">
      <c r="A33" s="69"/>
      <c r="B33" s="81" t="s">
        <v>24</v>
      </c>
      <c r="C33" s="320">
        <f t="shared" ref="C33:D36" si="13">SUMIF(C13:C13,"&gt;0")</f>
        <v>375.82</v>
      </c>
      <c r="D33" s="330">
        <f t="shared" si="13"/>
        <v>0</v>
      </c>
      <c r="E33" s="182">
        <v>1</v>
      </c>
      <c r="F33" s="320">
        <f t="shared" ref="F33:AC33" si="14">SUMIF(F13:F13,"&gt;0")</f>
        <v>350.73</v>
      </c>
      <c r="G33" s="320">
        <f t="shared" si="14"/>
        <v>213.76</v>
      </c>
      <c r="H33" s="320">
        <f t="shared" si="14"/>
        <v>0</v>
      </c>
      <c r="I33" s="320">
        <f t="shared" si="14"/>
        <v>0</v>
      </c>
      <c r="J33" s="320">
        <f t="shared" si="14"/>
        <v>136.97</v>
      </c>
      <c r="K33" s="320">
        <f t="shared" si="14"/>
        <v>0</v>
      </c>
      <c r="L33" s="82">
        <f t="shared" si="14"/>
        <v>0</v>
      </c>
      <c r="M33" s="320">
        <f t="shared" si="14"/>
        <v>0</v>
      </c>
      <c r="N33" s="82">
        <f t="shared" si="14"/>
        <v>0</v>
      </c>
      <c r="O33" s="320">
        <f t="shared" si="14"/>
        <v>0</v>
      </c>
      <c r="P33" s="82">
        <f t="shared" si="14"/>
        <v>0</v>
      </c>
      <c r="Q33" s="320">
        <f t="shared" si="14"/>
        <v>0</v>
      </c>
      <c r="R33" s="82">
        <f t="shared" si="14"/>
        <v>1</v>
      </c>
      <c r="S33" s="320">
        <f t="shared" si="14"/>
        <v>25.09</v>
      </c>
      <c r="T33" s="82">
        <f t="shared" si="14"/>
        <v>0</v>
      </c>
      <c r="U33" s="320">
        <f t="shared" si="14"/>
        <v>0</v>
      </c>
      <c r="V33" s="82">
        <f t="shared" si="14"/>
        <v>0</v>
      </c>
      <c r="W33" s="320">
        <f t="shared" si="14"/>
        <v>0</v>
      </c>
      <c r="X33" s="265">
        <f t="shared" si="14"/>
        <v>0</v>
      </c>
      <c r="Y33" s="320">
        <f t="shared" si="14"/>
        <v>0</v>
      </c>
      <c r="Z33" s="82">
        <f t="shared" si="14"/>
        <v>0</v>
      </c>
      <c r="AA33" s="320">
        <f t="shared" si="14"/>
        <v>0</v>
      </c>
      <c r="AB33" s="82">
        <f t="shared" si="14"/>
        <v>0</v>
      </c>
      <c r="AC33" s="82">
        <f t="shared" si="14"/>
        <v>0</v>
      </c>
    </row>
    <row r="34" spans="1:29" ht="17.25" customHeight="1" x14ac:dyDescent="0.15">
      <c r="A34" s="69"/>
      <c r="B34" s="81" t="s">
        <v>25</v>
      </c>
      <c r="C34" s="320">
        <f t="shared" si="13"/>
        <v>373.08</v>
      </c>
      <c r="D34" s="330">
        <f t="shared" si="13"/>
        <v>0</v>
      </c>
      <c r="E34" s="182">
        <v>1</v>
      </c>
      <c r="F34" s="320">
        <f t="shared" ref="F34:AC34" si="15">SUMIF(F14:F14,"&gt;0")</f>
        <v>317.40999999999997</v>
      </c>
      <c r="G34" s="320">
        <f t="shared" si="15"/>
        <v>266.20999999999998</v>
      </c>
      <c r="H34" s="320">
        <f t="shared" si="15"/>
        <v>0</v>
      </c>
      <c r="I34" s="320">
        <f t="shared" si="15"/>
        <v>0</v>
      </c>
      <c r="J34" s="320">
        <f t="shared" si="15"/>
        <v>51.2</v>
      </c>
      <c r="K34" s="320">
        <f t="shared" si="15"/>
        <v>0</v>
      </c>
      <c r="L34" s="82">
        <f t="shared" si="15"/>
        <v>0</v>
      </c>
      <c r="M34" s="320">
        <f t="shared" si="15"/>
        <v>0</v>
      </c>
      <c r="N34" s="82">
        <f t="shared" si="15"/>
        <v>1</v>
      </c>
      <c r="O34" s="320">
        <f t="shared" si="15"/>
        <v>40.1</v>
      </c>
      <c r="P34" s="82">
        <f t="shared" si="15"/>
        <v>1</v>
      </c>
      <c r="Q34" s="320">
        <f t="shared" si="15"/>
        <v>13.28</v>
      </c>
      <c r="R34" s="82">
        <f t="shared" si="15"/>
        <v>0</v>
      </c>
      <c r="S34" s="320">
        <f t="shared" si="15"/>
        <v>0</v>
      </c>
      <c r="T34" s="82">
        <f t="shared" si="15"/>
        <v>0</v>
      </c>
      <c r="U34" s="320">
        <f t="shared" si="15"/>
        <v>0</v>
      </c>
      <c r="V34" s="82">
        <f t="shared" si="15"/>
        <v>1</v>
      </c>
      <c r="W34" s="320">
        <f t="shared" si="15"/>
        <v>2.29</v>
      </c>
      <c r="X34" s="265">
        <f t="shared" si="15"/>
        <v>2</v>
      </c>
      <c r="Y34" s="320">
        <f t="shared" si="15"/>
        <v>9.5500000000000007</v>
      </c>
      <c r="Z34" s="82">
        <f t="shared" si="15"/>
        <v>1</v>
      </c>
      <c r="AA34" s="320">
        <f t="shared" si="15"/>
        <v>2.02</v>
      </c>
      <c r="AB34" s="82">
        <f t="shared" si="15"/>
        <v>0</v>
      </c>
      <c r="AC34" s="82">
        <f t="shared" si="15"/>
        <v>0</v>
      </c>
    </row>
    <row r="35" spans="1:29" ht="17.25" customHeight="1" x14ac:dyDescent="0.15">
      <c r="A35" s="69"/>
      <c r="B35" s="81" t="s">
        <v>27</v>
      </c>
      <c r="C35" s="320">
        <f t="shared" si="13"/>
        <v>1267.6000000000001</v>
      </c>
      <c r="D35" s="330">
        <f t="shared" si="13"/>
        <v>369.3</v>
      </c>
      <c r="E35" s="182">
        <v>0</v>
      </c>
      <c r="F35" s="320">
        <f t="shared" ref="F35:AC35" si="16">SUMIF(F15:F15,"&gt;0")</f>
        <v>0</v>
      </c>
      <c r="G35" s="320">
        <f t="shared" si="16"/>
        <v>0</v>
      </c>
      <c r="H35" s="320">
        <f t="shared" si="16"/>
        <v>0</v>
      </c>
      <c r="I35" s="320">
        <f t="shared" si="16"/>
        <v>0</v>
      </c>
      <c r="J35" s="320">
        <f t="shared" si="16"/>
        <v>0</v>
      </c>
      <c r="K35" s="320">
        <f t="shared" si="16"/>
        <v>0</v>
      </c>
      <c r="L35" s="82">
        <f t="shared" si="16"/>
        <v>0</v>
      </c>
      <c r="M35" s="320">
        <f t="shared" si="16"/>
        <v>0</v>
      </c>
      <c r="N35" s="82">
        <f t="shared" si="16"/>
        <v>0</v>
      </c>
      <c r="O35" s="320">
        <f t="shared" si="16"/>
        <v>0</v>
      </c>
      <c r="P35" s="82">
        <f t="shared" si="16"/>
        <v>1</v>
      </c>
      <c r="Q35" s="320">
        <f t="shared" si="16"/>
        <v>125.96</v>
      </c>
      <c r="R35" s="82">
        <f t="shared" si="16"/>
        <v>3</v>
      </c>
      <c r="S35" s="320">
        <f t="shared" si="16"/>
        <v>556.57000000000005</v>
      </c>
      <c r="T35" s="82">
        <f t="shared" si="16"/>
        <v>1</v>
      </c>
      <c r="U35" s="320">
        <f t="shared" si="16"/>
        <v>585.07000000000005</v>
      </c>
      <c r="V35" s="82">
        <f t="shared" si="16"/>
        <v>0</v>
      </c>
      <c r="W35" s="320">
        <f t="shared" si="16"/>
        <v>0</v>
      </c>
      <c r="X35" s="265">
        <f t="shared" si="16"/>
        <v>0</v>
      </c>
      <c r="Y35" s="320">
        <f t="shared" si="16"/>
        <v>0</v>
      </c>
      <c r="Z35" s="82">
        <f t="shared" si="16"/>
        <v>0</v>
      </c>
      <c r="AA35" s="320">
        <f t="shared" si="16"/>
        <v>0</v>
      </c>
      <c r="AB35" s="82">
        <f t="shared" si="16"/>
        <v>1</v>
      </c>
      <c r="AC35" s="82">
        <f t="shared" si="16"/>
        <v>475</v>
      </c>
    </row>
    <row r="36" spans="1:29" ht="17.100000000000001" customHeight="1" x14ac:dyDescent="0.15">
      <c r="A36" s="69"/>
      <c r="B36" s="81" t="s">
        <v>29</v>
      </c>
      <c r="C36" s="320">
        <f t="shared" si="13"/>
        <v>258.06</v>
      </c>
      <c r="D36" s="330">
        <f t="shared" si="13"/>
        <v>132.51</v>
      </c>
      <c r="E36" s="182">
        <v>1</v>
      </c>
      <c r="F36" s="320">
        <f t="shared" ref="F36:AC36" si="17">SUMIF(F16:F16,"&gt;0")</f>
        <v>125.55</v>
      </c>
      <c r="G36" s="320">
        <f t="shared" si="17"/>
        <v>0</v>
      </c>
      <c r="H36" s="320">
        <f t="shared" si="17"/>
        <v>0</v>
      </c>
      <c r="I36" s="320">
        <f t="shared" si="17"/>
        <v>0</v>
      </c>
      <c r="J36" s="320">
        <f t="shared" si="17"/>
        <v>0</v>
      </c>
      <c r="K36" s="320">
        <f t="shared" si="17"/>
        <v>125.55</v>
      </c>
      <c r="L36" s="82">
        <f t="shared" si="17"/>
        <v>0</v>
      </c>
      <c r="M36" s="320">
        <f t="shared" si="17"/>
        <v>0</v>
      </c>
      <c r="N36" s="82">
        <f t="shared" si="17"/>
        <v>0</v>
      </c>
      <c r="O36" s="320">
        <f t="shared" si="17"/>
        <v>0</v>
      </c>
      <c r="P36" s="82">
        <f t="shared" si="17"/>
        <v>1</v>
      </c>
      <c r="Q36" s="320">
        <f t="shared" si="17"/>
        <v>132.51</v>
      </c>
      <c r="R36" s="82">
        <f t="shared" si="17"/>
        <v>0</v>
      </c>
      <c r="S36" s="320">
        <f t="shared" si="17"/>
        <v>0</v>
      </c>
      <c r="T36" s="82">
        <f t="shared" si="17"/>
        <v>0</v>
      </c>
      <c r="U36" s="320">
        <f t="shared" si="17"/>
        <v>0</v>
      </c>
      <c r="V36" s="82">
        <f t="shared" si="17"/>
        <v>0</v>
      </c>
      <c r="W36" s="320">
        <f t="shared" si="17"/>
        <v>0</v>
      </c>
      <c r="X36" s="265">
        <f t="shared" si="17"/>
        <v>0</v>
      </c>
      <c r="Y36" s="320">
        <f t="shared" si="17"/>
        <v>0</v>
      </c>
      <c r="Z36" s="82">
        <f t="shared" si="17"/>
        <v>0</v>
      </c>
      <c r="AA36" s="320">
        <f t="shared" si="17"/>
        <v>0</v>
      </c>
      <c r="AB36" s="82">
        <f t="shared" si="17"/>
        <v>0</v>
      </c>
      <c r="AC36" s="82">
        <f t="shared" si="17"/>
        <v>0</v>
      </c>
    </row>
    <row r="37" spans="1:29" ht="17.100000000000001" customHeight="1" x14ac:dyDescent="0.15">
      <c r="A37" s="69"/>
      <c r="B37" s="81" t="s">
        <v>32</v>
      </c>
      <c r="C37" s="320">
        <f>SUMIF(C17:C18,"&gt;0")</f>
        <v>2848.76</v>
      </c>
      <c r="D37" s="330">
        <f>SUMIF(D17:D18,"&gt;0")</f>
        <v>101.95</v>
      </c>
      <c r="E37" s="182">
        <v>1</v>
      </c>
      <c r="F37" s="320">
        <f t="shared" ref="F37:AC37" si="18">SUMIF(F17:F18,"&gt;0")</f>
        <v>1373.15</v>
      </c>
      <c r="G37" s="320">
        <f t="shared" si="18"/>
        <v>0</v>
      </c>
      <c r="H37" s="320">
        <f t="shared" si="18"/>
        <v>3.08</v>
      </c>
      <c r="I37" s="320">
        <f t="shared" si="18"/>
        <v>93.86</v>
      </c>
      <c r="J37" s="320">
        <f t="shared" si="18"/>
        <v>1276.21</v>
      </c>
      <c r="K37" s="320">
        <f t="shared" si="18"/>
        <v>0</v>
      </c>
      <c r="L37" s="82">
        <f t="shared" si="18"/>
        <v>1</v>
      </c>
      <c r="M37" s="320">
        <f t="shared" si="18"/>
        <v>21.73</v>
      </c>
      <c r="N37" s="82">
        <f t="shared" si="18"/>
        <v>0</v>
      </c>
      <c r="O37" s="320">
        <f t="shared" si="18"/>
        <v>0</v>
      </c>
      <c r="P37" s="82">
        <f t="shared" si="18"/>
        <v>1</v>
      </c>
      <c r="Q37" s="320">
        <f t="shared" si="18"/>
        <v>101.95</v>
      </c>
      <c r="R37" s="82">
        <f t="shared" si="18"/>
        <v>2</v>
      </c>
      <c r="S37" s="320">
        <f t="shared" si="18"/>
        <v>1351.93</v>
      </c>
      <c r="T37" s="82">
        <f t="shared" si="18"/>
        <v>0</v>
      </c>
      <c r="U37" s="320">
        <f t="shared" si="18"/>
        <v>0</v>
      </c>
      <c r="V37" s="82">
        <f t="shared" si="18"/>
        <v>0</v>
      </c>
      <c r="W37" s="320">
        <f t="shared" si="18"/>
        <v>0</v>
      </c>
      <c r="X37" s="265">
        <f t="shared" si="18"/>
        <v>1</v>
      </c>
      <c r="Y37" s="320">
        <f t="shared" si="18"/>
        <v>26.48</v>
      </c>
      <c r="Z37" s="82">
        <f t="shared" si="18"/>
        <v>1</v>
      </c>
      <c r="AA37" s="320">
        <f t="shared" si="18"/>
        <v>0.73</v>
      </c>
      <c r="AB37" s="82">
        <f t="shared" si="18"/>
        <v>0</v>
      </c>
      <c r="AC37" s="82">
        <f t="shared" si="18"/>
        <v>0</v>
      </c>
    </row>
    <row r="38" spans="1:29" ht="17.25" customHeight="1" x14ac:dyDescent="0.15">
      <c r="A38" s="89"/>
      <c r="B38" s="90" t="s">
        <v>103</v>
      </c>
      <c r="C38" s="331">
        <f>SUMIF(C24:C24,"&gt;0")</f>
        <v>278.11</v>
      </c>
      <c r="D38" s="332">
        <f>SUMIF(D24:D24,"&gt;0")</f>
        <v>0</v>
      </c>
      <c r="E38" s="185">
        <v>1</v>
      </c>
      <c r="F38" s="331">
        <f t="shared" ref="F38:AC38" si="19">SUMIF(F24:F24,"&gt;0")</f>
        <v>278.11</v>
      </c>
      <c r="G38" s="331">
        <f t="shared" si="19"/>
        <v>0</v>
      </c>
      <c r="H38" s="331">
        <f t="shared" si="19"/>
        <v>0</v>
      </c>
      <c r="I38" s="331">
        <f t="shared" si="19"/>
        <v>0</v>
      </c>
      <c r="J38" s="331">
        <f t="shared" si="19"/>
        <v>217.32</v>
      </c>
      <c r="K38" s="331">
        <f t="shared" si="19"/>
        <v>60.79</v>
      </c>
      <c r="L38" s="91">
        <f t="shared" si="19"/>
        <v>0</v>
      </c>
      <c r="M38" s="331">
        <f t="shared" si="19"/>
        <v>0</v>
      </c>
      <c r="N38" s="91">
        <f t="shared" si="19"/>
        <v>0</v>
      </c>
      <c r="O38" s="331">
        <f t="shared" si="19"/>
        <v>0</v>
      </c>
      <c r="P38" s="91">
        <f t="shared" si="19"/>
        <v>0</v>
      </c>
      <c r="Q38" s="331">
        <f t="shared" si="19"/>
        <v>0</v>
      </c>
      <c r="R38" s="91">
        <f t="shared" si="19"/>
        <v>0</v>
      </c>
      <c r="S38" s="331">
        <f t="shared" si="19"/>
        <v>0</v>
      </c>
      <c r="T38" s="91">
        <f t="shared" si="19"/>
        <v>0</v>
      </c>
      <c r="U38" s="331">
        <f t="shared" si="19"/>
        <v>0</v>
      </c>
      <c r="V38" s="91">
        <f t="shared" si="19"/>
        <v>0</v>
      </c>
      <c r="W38" s="331">
        <f t="shared" si="19"/>
        <v>0</v>
      </c>
      <c r="X38" s="267">
        <f t="shared" si="19"/>
        <v>0</v>
      </c>
      <c r="Y38" s="331">
        <f t="shared" si="19"/>
        <v>0</v>
      </c>
      <c r="Z38" s="91">
        <f t="shared" si="19"/>
        <v>0</v>
      </c>
      <c r="AA38" s="331">
        <f t="shared" si="19"/>
        <v>0</v>
      </c>
      <c r="AB38" s="91">
        <f t="shared" si="19"/>
        <v>0</v>
      </c>
      <c r="AC38" s="91">
        <f t="shared" si="19"/>
        <v>0</v>
      </c>
    </row>
    <row r="39" spans="1:29" ht="17.25" customHeight="1" x14ac:dyDescent="0.15">
      <c r="A39" s="705" t="s">
        <v>306</v>
      </c>
      <c r="B39" s="706"/>
      <c r="C39" s="706"/>
      <c r="D39" s="707"/>
      <c r="E39" s="287" t="s">
        <v>297</v>
      </c>
      <c r="F39" s="333">
        <f t="shared" ref="F39:F47" si="20">SUMIF(G39:K39,"&gt;0")</f>
        <v>429.84</v>
      </c>
      <c r="G39" s="334">
        <v>0</v>
      </c>
      <c r="H39" s="334">
        <v>0</v>
      </c>
      <c r="I39" s="334">
        <v>0</v>
      </c>
      <c r="J39" s="334">
        <v>0</v>
      </c>
      <c r="K39" s="334">
        <v>429.84</v>
      </c>
      <c r="L39" s="289">
        <v>1</v>
      </c>
      <c r="M39" s="334">
        <v>30.65</v>
      </c>
      <c r="N39" s="289">
        <v>0</v>
      </c>
      <c r="O39" s="334">
        <v>0</v>
      </c>
      <c r="P39" s="289">
        <v>0</v>
      </c>
      <c r="Q39" s="334">
        <v>0</v>
      </c>
      <c r="R39" s="289">
        <v>3</v>
      </c>
      <c r="S39" s="334">
        <v>815.85</v>
      </c>
      <c r="T39" s="289">
        <v>0</v>
      </c>
      <c r="U39" s="334">
        <v>0</v>
      </c>
      <c r="V39" s="289">
        <v>0</v>
      </c>
      <c r="W39" s="335">
        <v>0</v>
      </c>
      <c r="X39" s="336">
        <v>0</v>
      </c>
      <c r="Y39" s="334">
        <v>0</v>
      </c>
      <c r="Z39" s="289">
        <v>0</v>
      </c>
      <c r="AA39" s="334">
        <v>0</v>
      </c>
      <c r="AB39" s="289">
        <v>0</v>
      </c>
      <c r="AC39" s="289">
        <v>0</v>
      </c>
    </row>
    <row r="40" spans="1:29" ht="17.25" customHeight="1" x14ac:dyDescent="0.15">
      <c r="A40" s="102"/>
      <c r="B40" s="232"/>
      <c r="C40" s="337"/>
      <c r="D40" s="338"/>
      <c r="E40" s="284" t="s">
        <v>298</v>
      </c>
      <c r="F40" s="323">
        <f t="shared" si="20"/>
        <v>1136.3800000000001</v>
      </c>
      <c r="G40" s="324">
        <v>0</v>
      </c>
      <c r="H40" s="324">
        <v>0</v>
      </c>
      <c r="I40" s="324">
        <v>0</v>
      </c>
      <c r="J40" s="324">
        <v>854.53</v>
      </c>
      <c r="K40" s="324">
        <v>281.85000000000002</v>
      </c>
      <c r="L40" s="190">
        <v>0</v>
      </c>
      <c r="M40" s="324">
        <v>0</v>
      </c>
      <c r="N40" s="190">
        <v>0</v>
      </c>
      <c r="O40" s="324">
        <v>0</v>
      </c>
      <c r="P40" s="190">
        <v>1</v>
      </c>
      <c r="Q40" s="324">
        <v>316.43</v>
      </c>
      <c r="R40" s="190">
        <v>1</v>
      </c>
      <c r="S40" s="324">
        <v>98.62</v>
      </c>
      <c r="T40" s="190">
        <v>0</v>
      </c>
      <c r="U40" s="324">
        <v>0</v>
      </c>
      <c r="V40" s="190">
        <v>0</v>
      </c>
      <c r="W40" s="339">
        <v>0</v>
      </c>
      <c r="X40" s="325">
        <v>1</v>
      </c>
      <c r="Y40" s="324">
        <v>316.43</v>
      </c>
      <c r="Z40" s="190">
        <v>0</v>
      </c>
      <c r="AA40" s="324">
        <v>0</v>
      </c>
      <c r="AB40" s="190">
        <v>0</v>
      </c>
      <c r="AC40" s="190">
        <v>0</v>
      </c>
    </row>
    <row r="41" spans="1:29" ht="17.25" customHeight="1" x14ac:dyDescent="0.15">
      <c r="A41" s="102"/>
      <c r="B41" s="232"/>
      <c r="C41" s="337"/>
      <c r="D41" s="338"/>
      <c r="E41" s="284" t="s">
        <v>300</v>
      </c>
      <c r="F41" s="323">
        <f t="shared" si="20"/>
        <v>646.38</v>
      </c>
      <c r="G41" s="324">
        <v>363.07</v>
      </c>
      <c r="H41" s="324">
        <v>0</v>
      </c>
      <c r="I41" s="324">
        <v>0</v>
      </c>
      <c r="J41" s="324">
        <v>283.31</v>
      </c>
      <c r="K41" s="324">
        <v>0</v>
      </c>
      <c r="L41" s="190">
        <v>0</v>
      </c>
      <c r="M41" s="324">
        <v>0</v>
      </c>
      <c r="N41" s="190">
        <v>0</v>
      </c>
      <c r="O41" s="324">
        <v>0</v>
      </c>
      <c r="P41" s="190">
        <v>0</v>
      </c>
      <c r="Q41" s="324">
        <v>0</v>
      </c>
      <c r="R41" s="190">
        <v>1</v>
      </c>
      <c r="S41" s="324">
        <v>25.09</v>
      </c>
      <c r="T41" s="190">
        <v>0</v>
      </c>
      <c r="U41" s="324">
        <v>0</v>
      </c>
      <c r="V41" s="190">
        <v>0</v>
      </c>
      <c r="W41" s="339">
        <v>0</v>
      </c>
      <c r="X41" s="325">
        <v>0</v>
      </c>
      <c r="Y41" s="324">
        <v>0</v>
      </c>
      <c r="Z41" s="190">
        <v>0</v>
      </c>
      <c r="AA41" s="324">
        <v>0</v>
      </c>
      <c r="AB41" s="190">
        <v>0</v>
      </c>
      <c r="AC41" s="190">
        <v>0</v>
      </c>
    </row>
    <row r="42" spans="1:29" ht="17.25" customHeight="1" x14ac:dyDescent="0.15">
      <c r="A42" s="102"/>
      <c r="B42" s="232"/>
      <c r="C42" s="337"/>
      <c r="D42" s="338"/>
      <c r="E42" s="284" t="s">
        <v>304</v>
      </c>
      <c r="F42" s="323">
        <f t="shared" si="20"/>
        <v>583.96</v>
      </c>
      <c r="G42" s="324">
        <v>196.43</v>
      </c>
      <c r="H42" s="324">
        <v>0</v>
      </c>
      <c r="I42" s="324">
        <v>0</v>
      </c>
      <c r="J42" s="324">
        <v>171.08</v>
      </c>
      <c r="K42" s="324">
        <v>216.45</v>
      </c>
      <c r="L42" s="190">
        <v>0</v>
      </c>
      <c r="M42" s="324">
        <v>0</v>
      </c>
      <c r="N42" s="190">
        <v>0</v>
      </c>
      <c r="O42" s="324">
        <v>0</v>
      </c>
      <c r="P42" s="190">
        <v>0</v>
      </c>
      <c r="Q42" s="324">
        <v>0</v>
      </c>
      <c r="R42" s="190">
        <v>0</v>
      </c>
      <c r="S42" s="324">
        <v>0</v>
      </c>
      <c r="T42" s="190">
        <v>0</v>
      </c>
      <c r="U42" s="324">
        <v>0</v>
      </c>
      <c r="V42" s="190">
        <v>0</v>
      </c>
      <c r="W42" s="339">
        <v>0</v>
      </c>
      <c r="X42" s="325">
        <v>0</v>
      </c>
      <c r="Y42" s="324">
        <v>0</v>
      </c>
      <c r="Z42" s="190">
        <v>0</v>
      </c>
      <c r="AA42" s="324">
        <v>0</v>
      </c>
      <c r="AB42" s="190">
        <v>0</v>
      </c>
      <c r="AC42" s="190">
        <v>0</v>
      </c>
    </row>
    <row r="43" spans="1:29" ht="17.25" customHeight="1" x14ac:dyDescent="0.15">
      <c r="A43" s="102"/>
      <c r="B43" s="232"/>
      <c r="C43" s="337"/>
      <c r="D43" s="338"/>
      <c r="E43" s="284" t="s">
        <v>299</v>
      </c>
      <c r="F43" s="323">
        <f t="shared" si="20"/>
        <v>252.36</v>
      </c>
      <c r="G43" s="324">
        <v>173.91</v>
      </c>
      <c r="H43" s="324">
        <v>78.45</v>
      </c>
      <c r="I43" s="324">
        <v>0</v>
      </c>
      <c r="J43" s="324">
        <v>0</v>
      </c>
      <c r="K43" s="324">
        <v>0</v>
      </c>
      <c r="L43" s="190">
        <v>3</v>
      </c>
      <c r="M43" s="324">
        <v>387.18</v>
      </c>
      <c r="N43" s="190">
        <v>1</v>
      </c>
      <c r="O43" s="324">
        <v>226.76</v>
      </c>
      <c r="P43" s="190">
        <v>2</v>
      </c>
      <c r="Q43" s="324">
        <v>787.45</v>
      </c>
      <c r="R43" s="190">
        <v>1</v>
      </c>
      <c r="S43" s="324">
        <v>35.130000000000003</v>
      </c>
      <c r="T43" s="190">
        <v>1</v>
      </c>
      <c r="U43" s="324">
        <v>54.44</v>
      </c>
      <c r="V43" s="190">
        <v>1</v>
      </c>
      <c r="W43" s="339">
        <v>6.68</v>
      </c>
      <c r="X43" s="325">
        <v>0</v>
      </c>
      <c r="Y43" s="324">
        <v>0</v>
      </c>
      <c r="Z43" s="190">
        <v>0</v>
      </c>
      <c r="AA43" s="324">
        <v>0</v>
      </c>
      <c r="AB43" s="190">
        <v>0</v>
      </c>
      <c r="AC43" s="190">
        <v>0</v>
      </c>
    </row>
    <row r="44" spans="1:29" ht="17.25" customHeight="1" x14ac:dyDescent="0.15">
      <c r="A44" s="102"/>
      <c r="B44" s="232"/>
      <c r="C44" s="337"/>
      <c r="D44" s="338"/>
      <c r="E44" s="284" t="s">
        <v>302</v>
      </c>
      <c r="F44" s="323">
        <f t="shared" si="20"/>
        <v>125.55</v>
      </c>
      <c r="G44" s="324">
        <v>0</v>
      </c>
      <c r="H44" s="324">
        <v>0</v>
      </c>
      <c r="I44" s="324">
        <v>0</v>
      </c>
      <c r="J44" s="324">
        <v>0</v>
      </c>
      <c r="K44" s="324">
        <v>125.55</v>
      </c>
      <c r="L44" s="190">
        <v>0</v>
      </c>
      <c r="M44" s="324">
        <v>0</v>
      </c>
      <c r="N44" s="190">
        <v>0</v>
      </c>
      <c r="O44" s="324">
        <v>0</v>
      </c>
      <c r="P44" s="190">
        <v>1</v>
      </c>
      <c r="Q44" s="324">
        <v>132.51</v>
      </c>
      <c r="R44" s="190">
        <v>0</v>
      </c>
      <c r="S44" s="324">
        <v>0</v>
      </c>
      <c r="T44" s="190">
        <v>0</v>
      </c>
      <c r="U44" s="324">
        <v>0</v>
      </c>
      <c r="V44" s="190">
        <v>0</v>
      </c>
      <c r="W44" s="339">
        <v>0</v>
      </c>
      <c r="X44" s="325">
        <v>0</v>
      </c>
      <c r="Y44" s="324">
        <v>0</v>
      </c>
      <c r="Z44" s="190">
        <v>0</v>
      </c>
      <c r="AA44" s="324">
        <v>0</v>
      </c>
      <c r="AB44" s="190">
        <v>0</v>
      </c>
      <c r="AC44" s="190">
        <v>0</v>
      </c>
    </row>
    <row r="45" spans="1:29" ht="17.25" customHeight="1" x14ac:dyDescent="0.15">
      <c r="A45" s="102"/>
      <c r="B45" s="232"/>
      <c r="C45" s="337"/>
      <c r="D45" s="338"/>
      <c r="E45" s="284" t="s">
        <v>303</v>
      </c>
      <c r="F45" s="323">
        <f t="shared" si="20"/>
        <v>1373.15</v>
      </c>
      <c r="G45" s="324">
        <v>0</v>
      </c>
      <c r="H45" s="324">
        <v>3.08</v>
      </c>
      <c r="I45" s="324">
        <v>93.86</v>
      </c>
      <c r="J45" s="324">
        <v>1276.21</v>
      </c>
      <c r="K45" s="324">
        <v>0</v>
      </c>
      <c r="L45" s="190">
        <v>1</v>
      </c>
      <c r="M45" s="324">
        <v>21.73</v>
      </c>
      <c r="N45" s="190">
        <v>0</v>
      </c>
      <c r="O45" s="324">
        <v>0</v>
      </c>
      <c r="P45" s="190">
        <v>1</v>
      </c>
      <c r="Q45" s="324">
        <v>101.95</v>
      </c>
      <c r="R45" s="190">
        <v>2</v>
      </c>
      <c r="S45" s="324">
        <v>1351.93</v>
      </c>
      <c r="T45" s="190">
        <v>0</v>
      </c>
      <c r="U45" s="324">
        <v>0</v>
      </c>
      <c r="V45" s="190">
        <v>0</v>
      </c>
      <c r="W45" s="339">
        <v>0</v>
      </c>
      <c r="X45" s="325">
        <v>1</v>
      </c>
      <c r="Y45" s="324">
        <v>26.48</v>
      </c>
      <c r="Z45" s="190">
        <v>1</v>
      </c>
      <c r="AA45" s="324">
        <v>0.73</v>
      </c>
      <c r="AB45" s="190">
        <v>0</v>
      </c>
      <c r="AC45" s="190">
        <v>0</v>
      </c>
    </row>
    <row r="46" spans="1:29" ht="17.25" customHeight="1" x14ac:dyDescent="0.15">
      <c r="A46" s="102"/>
      <c r="B46" s="232"/>
      <c r="C46" s="337"/>
      <c r="D46" s="338"/>
      <c r="E46" s="284" t="s">
        <v>305</v>
      </c>
      <c r="F46" s="323">
        <f t="shared" si="20"/>
        <v>278.11</v>
      </c>
      <c r="G46" s="324">
        <v>0</v>
      </c>
      <c r="H46" s="324">
        <v>0</v>
      </c>
      <c r="I46" s="324">
        <v>0</v>
      </c>
      <c r="J46" s="324">
        <v>217.32</v>
      </c>
      <c r="K46" s="324">
        <v>60.79</v>
      </c>
      <c r="L46" s="190">
        <v>0</v>
      </c>
      <c r="M46" s="324">
        <v>0</v>
      </c>
      <c r="N46" s="190">
        <v>0</v>
      </c>
      <c r="O46" s="324">
        <v>0</v>
      </c>
      <c r="P46" s="190">
        <v>0</v>
      </c>
      <c r="Q46" s="324">
        <v>0</v>
      </c>
      <c r="R46" s="190">
        <v>0</v>
      </c>
      <c r="S46" s="324">
        <v>0</v>
      </c>
      <c r="T46" s="190">
        <v>0</v>
      </c>
      <c r="U46" s="324">
        <v>0</v>
      </c>
      <c r="V46" s="190">
        <v>0</v>
      </c>
      <c r="W46" s="339">
        <v>0</v>
      </c>
      <c r="X46" s="325">
        <v>0</v>
      </c>
      <c r="Y46" s="324">
        <v>0</v>
      </c>
      <c r="Z46" s="190">
        <v>0</v>
      </c>
      <c r="AA46" s="324">
        <v>0</v>
      </c>
      <c r="AB46" s="190">
        <v>0</v>
      </c>
      <c r="AC46" s="190">
        <v>0</v>
      </c>
    </row>
    <row r="47" spans="1:29" ht="17.25" customHeight="1" x14ac:dyDescent="0.15">
      <c r="A47" s="102"/>
      <c r="B47" s="232"/>
      <c r="C47" s="337"/>
      <c r="D47" s="338"/>
      <c r="E47" s="284" t="s">
        <v>301</v>
      </c>
      <c r="F47" s="323">
        <f t="shared" si="20"/>
        <v>317.40999999999997</v>
      </c>
      <c r="G47" s="324">
        <v>266.20999999999998</v>
      </c>
      <c r="H47" s="324">
        <v>0</v>
      </c>
      <c r="I47" s="324">
        <v>0</v>
      </c>
      <c r="J47" s="324">
        <v>51.2</v>
      </c>
      <c r="K47" s="324">
        <v>0</v>
      </c>
      <c r="L47" s="190">
        <v>0</v>
      </c>
      <c r="M47" s="324">
        <v>0</v>
      </c>
      <c r="N47" s="190">
        <v>1</v>
      </c>
      <c r="O47" s="324">
        <v>40.1</v>
      </c>
      <c r="P47" s="190">
        <v>1</v>
      </c>
      <c r="Q47" s="324">
        <v>13.28</v>
      </c>
      <c r="R47" s="190">
        <v>0</v>
      </c>
      <c r="S47" s="324">
        <v>0</v>
      </c>
      <c r="T47" s="190">
        <v>0</v>
      </c>
      <c r="U47" s="324">
        <v>0</v>
      </c>
      <c r="V47" s="190">
        <v>1</v>
      </c>
      <c r="W47" s="339">
        <v>2.29</v>
      </c>
      <c r="X47" s="325">
        <v>2</v>
      </c>
      <c r="Y47" s="324">
        <v>9.5500000000000007</v>
      </c>
      <c r="Z47" s="190">
        <v>1</v>
      </c>
      <c r="AA47" s="324">
        <v>2.02</v>
      </c>
      <c r="AB47" s="190">
        <v>0</v>
      </c>
      <c r="AC47" s="190">
        <v>0</v>
      </c>
    </row>
    <row r="48" spans="1:29" ht="17.25" customHeight="1" x14ac:dyDescent="0.15">
      <c r="A48" s="340" t="s">
        <v>307</v>
      </c>
      <c r="B48" s="341"/>
      <c r="C48" s="341"/>
      <c r="D48" s="341"/>
      <c r="E48" s="341"/>
      <c r="F48" s="341"/>
      <c r="G48" s="341"/>
      <c r="H48" s="341"/>
      <c r="I48" s="341"/>
      <c r="J48" s="341"/>
      <c r="K48" s="341"/>
      <c r="L48" s="341"/>
      <c r="M48" s="341"/>
      <c r="N48" s="341"/>
      <c r="O48" s="341"/>
      <c r="P48" s="341"/>
      <c r="Q48" s="341"/>
      <c r="R48" s="341"/>
      <c r="S48" s="341"/>
      <c r="T48" s="341"/>
      <c r="U48" s="341"/>
      <c r="V48" s="341"/>
      <c r="W48" s="341"/>
      <c r="X48" s="341"/>
      <c r="Y48" s="341"/>
      <c r="Z48" s="341"/>
      <c r="AA48" s="341"/>
      <c r="AB48" s="341"/>
      <c r="AC48" s="341"/>
    </row>
    <row r="49" spans="1:2" ht="17.25" customHeight="1" x14ac:dyDescent="0.15">
      <c r="A49" s="6" t="s">
        <v>308</v>
      </c>
      <c r="B49"/>
    </row>
    <row r="50" spans="1:2" ht="17.25" customHeight="1" x14ac:dyDescent="0.15">
      <c r="A50" s="6" t="s">
        <v>309</v>
      </c>
      <c r="B50"/>
    </row>
    <row r="51" spans="1:2" ht="17.25" customHeight="1" x14ac:dyDescent="0.15">
      <c r="A51" s="6" t="s">
        <v>310</v>
      </c>
    </row>
  </sheetData>
  <mergeCells count="41">
    <mergeCell ref="P3:Q4"/>
    <mergeCell ref="D4:D6"/>
    <mergeCell ref="E4:E6"/>
    <mergeCell ref="F4:K4"/>
    <mergeCell ref="F5:F6"/>
    <mergeCell ref="E3:K3"/>
    <mergeCell ref="L3:M4"/>
    <mergeCell ref="N3:O4"/>
    <mergeCell ref="R3:S4"/>
    <mergeCell ref="T3:U4"/>
    <mergeCell ref="V3:W4"/>
    <mergeCell ref="X3:Y4"/>
    <mergeCell ref="Z3:AA4"/>
    <mergeCell ref="A39:D39"/>
    <mergeCell ref="Y5:Y6"/>
    <mergeCell ref="Z5:Z6"/>
    <mergeCell ref="AA5:AA6"/>
    <mergeCell ref="AB5:AB6"/>
    <mergeCell ref="A3:B6"/>
    <mergeCell ref="C3:C6"/>
    <mergeCell ref="AB3:AC4"/>
    <mergeCell ref="G5:G6"/>
    <mergeCell ref="H5:H6"/>
    <mergeCell ref="I5:I6"/>
    <mergeCell ref="J5:J6"/>
    <mergeCell ref="K5:K6"/>
    <mergeCell ref="L5:L6"/>
    <mergeCell ref="V5:V6"/>
    <mergeCell ref="W5:W6"/>
    <mergeCell ref="AC5:AC6"/>
    <mergeCell ref="A7:B7"/>
    <mergeCell ref="S5:S6"/>
    <mergeCell ref="T5:T6"/>
    <mergeCell ref="U5:U6"/>
    <mergeCell ref="X5:X6"/>
    <mergeCell ref="M5:M6"/>
    <mergeCell ref="N5:N6"/>
    <mergeCell ref="O5:O6"/>
    <mergeCell ref="P5:P6"/>
    <mergeCell ref="Q5:Q6"/>
    <mergeCell ref="R5:R6"/>
  </mergeCells>
  <phoneticPr fontId="4"/>
  <dataValidations count="2">
    <dataValidation type="decimal" operator="greaterThanOrEqual" allowBlank="1" showInputMessage="1" showErrorMessage="1" sqref="L7 N7 P7 R7 T7 V7 X7 Z7 AB7 E7 C25:C38 C40:C51 G20:AC51 G8:AC18" xr:uid="{87FC7FD8-EE66-48CE-B4AC-5A2809068D97}">
      <formula1>0</formula1>
    </dataValidation>
    <dataValidation type="textLength" operator="greaterThanOrEqual" allowBlank="1" showInputMessage="1" showErrorMessage="1" sqref="E20:E51 E8:E18" xr:uid="{98BC3960-00A8-43BD-94D8-88C0183B86DD}">
      <formula1>0</formula1>
    </dataValidation>
  </dataValidations>
  <pageMargins left="0.59055118110236227" right="0.19685039370078741" top="0.78740157480314965" bottom="0.19685039370078741" header="0" footer="0"/>
  <pageSetup paperSize="9" scale="39" fitToHeight="0" pageOrder="overThenDown" orientation="landscape" r:id="rId1"/>
  <headerFooter alignWithMargins="0"/>
  <rowBreaks count="1" manualBreakCount="1">
    <brk id="83"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4C279-E355-4630-9B78-FA631A00E2F4}">
  <sheetPr codeName="Sheet18">
    <pageSetUpPr fitToPage="1"/>
  </sheetPr>
  <dimension ref="A1:I56"/>
  <sheetViews>
    <sheetView workbookViewId="0">
      <selection sqref="A1:I56"/>
    </sheetView>
  </sheetViews>
  <sheetFormatPr defaultRowHeight="13.5" x14ac:dyDescent="0.15"/>
  <sheetData>
    <row r="1" spans="1:9" x14ac:dyDescent="0.15">
      <c r="A1" s="680" t="s">
        <v>851</v>
      </c>
      <c r="B1" s="681"/>
      <c r="C1" s="681"/>
      <c r="D1" s="681"/>
      <c r="E1" s="681"/>
      <c r="F1" s="681"/>
      <c r="G1" s="681"/>
      <c r="H1" s="681"/>
      <c r="I1" s="681"/>
    </row>
    <row r="2" spans="1:9" x14ac:dyDescent="0.15">
      <c r="A2" s="681"/>
      <c r="B2" s="681"/>
      <c r="C2" s="681"/>
      <c r="D2" s="681"/>
      <c r="E2" s="681"/>
      <c r="F2" s="681"/>
      <c r="G2" s="681"/>
      <c r="H2" s="681"/>
      <c r="I2" s="681"/>
    </row>
    <row r="3" spans="1:9" x14ac:dyDescent="0.15">
      <c r="A3" s="681"/>
      <c r="B3" s="681"/>
      <c r="C3" s="681"/>
      <c r="D3" s="681"/>
      <c r="E3" s="681"/>
      <c r="F3" s="681"/>
      <c r="G3" s="681"/>
      <c r="H3" s="681"/>
      <c r="I3" s="681"/>
    </row>
    <row r="4" spans="1:9" x14ac:dyDescent="0.15">
      <c r="A4" s="681"/>
      <c r="B4" s="681"/>
      <c r="C4" s="681"/>
      <c r="D4" s="681"/>
      <c r="E4" s="681"/>
      <c r="F4" s="681"/>
      <c r="G4" s="681"/>
      <c r="H4" s="681"/>
      <c r="I4" s="681"/>
    </row>
    <row r="5" spans="1:9" x14ac:dyDescent="0.15">
      <c r="A5" s="681"/>
      <c r="B5" s="681"/>
      <c r="C5" s="681"/>
      <c r="D5" s="681"/>
      <c r="E5" s="681"/>
      <c r="F5" s="681"/>
      <c r="G5" s="681"/>
      <c r="H5" s="681"/>
      <c r="I5" s="681"/>
    </row>
    <row r="6" spans="1:9" x14ac:dyDescent="0.15">
      <c r="A6" s="681"/>
      <c r="B6" s="681"/>
      <c r="C6" s="681"/>
      <c r="D6" s="681"/>
      <c r="E6" s="681"/>
      <c r="F6" s="681"/>
      <c r="G6" s="681"/>
      <c r="H6" s="681"/>
      <c r="I6" s="681"/>
    </row>
    <row r="7" spans="1:9" x14ac:dyDescent="0.15">
      <c r="A7" s="681"/>
      <c r="B7" s="681"/>
      <c r="C7" s="681"/>
      <c r="D7" s="681"/>
      <c r="E7" s="681"/>
      <c r="F7" s="681"/>
      <c r="G7" s="681"/>
      <c r="H7" s="681"/>
      <c r="I7" s="681"/>
    </row>
    <row r="8" spans="1:9" x14ac:dyDescent="0.15">
      <c r="A8" s="681"/>
      <c r="B8" s="681"/>
      <c r="C8" s="681"/>
      <c r="D8" s="681"/>
      <c r="E8" s="681"/>
      <c r="F8" s="681"/>
      <c r="G8" s="681"/>
      <c r="H8" s="681"/>
      <c r="I8" s="681"/>
    </row>
    <row r="9" spans="1:9" x14ac:dyDescent="0.15">
      <c r="A9" s="681"/>
      <c r="B9" s="681"/>
      <c r="C9" s="681"/>
      <c r="D9" s="681"/>
      <c r="E9" s="681"/>
      <c r="F9" s="681"/>
      <c r="G9" s="681"/>
      <c r="H9" s="681"/>
      <c r="I9" s="681"/>
    </row>
    <row r="10" spans="1:9" x14ac:dyDescent="0.15">
      <c r="A10" s="681"/>
      <c r="B10" s="681"/>
      <c r="C10" s="681"/>
      <c r="D10" s="681"/>
      <c r="E10" s="681"/>
      <c r="F10" s="681"/>
      <c r="G10" s="681"/>
      <c r="H10" s="681"/>
      <c r="I10" s="681"/>
    </row>
    <row r="11" spans="1:9" x14ac:dyDescent="0.15">
      <c r="A11" s="681"/>
      <c r="B11" s="681"/>
      <c r="C11" s="681"/>
      <c r="D11" s="681"/>
      <c r="E11" s="681"/>
      <c r="F11" s="681"/>
      <c r="G11" s="681"/>
      <c r="H11" s="681"/>
      <c r="I11" s="681"/>
    </row>
    <row r="12" spans="1:9" x14ac:dyDescent="0.15">
      <c r="A12" s="681"/>
      <c r="B12" s="681"/>
      <c r="C12" s="681"/>
      <c r="D12" s="681"/>
      <c r="E12" s="681"/>
      <c r="F12" s="681"/>
      <c r="G12" s="681"/>
      <c r="H12" s="681"/>
      <c r="I12" s="681"/>
    </row>
    <row r="13" spans="1:9" x14ac:dyDescent="0.15">
      <c r="A13" s="681"/>
      <c r="B13" s="681"/>
      <c r="C13" s="681"/>
      <c r="D13" s="681"/>
      <c r="E13" s="681"/>
      <c r="F13" s="681"/>
      <c r="G13" s="681"/>
      <c r="H13" s="681"/>
      <c r="I13" s="681"/>
    </row>
    <row r="14" spans="1:9" x14ac:dyDescent="0.15">
      <c r="A14" s="681"/>
      <c r="B14" s="681"/>
      <c r="C14" s="681"/>
      <c r="D14" s="681"/>
      <c r="E14" s="681"/>
      <c r="F14" s="681"/>
      <c r="G14" s="681"/>
      <c r="H14" s="681"/>
      <c r="I14" s="681"/>
    </row>
    <row r="15" spans="1:9" x14ac:dyDescent="0.15">
      <c r="A15" s="681"/>
      <c r="B15" s="681"/>
      <c r="C15" s="681"/>
      <c r="D15" s="681"/>
      <c r="E15" s="681"/>
      <c r="F15" s="681"/>
      <c r="G15" s="681"/>
      <c r="H15" s="681"/>
      <c r="I15" s="681"/>
    </row>
    <row r="16" spans="1:9" x14ac:dyDescent="0.15">
      <c r="A16" s="681"/>
      <c r="B16" s="681"/>
      <c r="C16" s="681"/>
      <c r="D16" s="681"/>
      <c r="E16" s="681"/>
      <c r="F16" s="681"/>
      <c r="G16" s="681"/>
      <c r="H16" s="681"/>
      <c r="I16" s="681"/>
    </row>
    <row r="17" spans="1:9" x14ac:dyDescent="0.15">
      <c r="A17" s="681"/>
      <c r="B17" s="681"/>
      <c r="C17" s="681"/>
      <c r="D17" s="681"/>
      <c r="E17" s="681"/>
      <c r="F17" s="681"/>
      <c r="G17" s="681"/>
      <c r="H17" s="681"/>
      <c r="I17" s="681"/>
    </row>
    <row r="18" spans="1:9" x14ac:dyDescent="0.15">
      <c r="A18" s="681"/>
      <c r="B18" s="681"/>
      <c r="C18" s="681"/>
      <c r="D18" s="681"/>
      <c r="E18" s="681"/>
      <c r="F18" s="681"/>
      <c r="G18" s="681"/>
      <c r="H18" s="681"/>
      <c r="I18" s="681"/>
    </row>
    <row r="19" spans="1:9" x14ac:dyDescent="0.15">
      <c r="A19" s="681"/>
      <c r="B19" s="681"/>
      <c r="C19" s="681"/>
      <c r="D19" s="681"/>
      <c r="E19" s="681"/>
      <c r="F19" s="681"/>
      <c r="G19" s="681"/>
      <c r="H19" s="681"/>
      <c r="I19" s="681"/>
    </row>
    <row r="20" spans="1:9" x14ac:dyDescent="0.15">
      <c r="A20" s="681"/>
      <c r="B20" s="681"/>
      <c r="C20" s="681"/>
      <c r="D20" s="681"/>
      <c r="E20" s="681"/>
      <c r="F20" s="681"/>
      <c r="G20" s="681"/>
      <c r="H20" s="681"/>
      <c r="I20" s="681"/>
    </row>
    <row r="21" spans="1:9" x14ac:dyDescent="0.15">
      <c r="A21" s="681"/>
      <c r="B21" s="681"/>
      <c r="C21" s="681"/>
      <c r="D21" s="681"/>
      <c r="E21" s="681"/>
      <c r="F21" s="681"/>
      <c r="G21" s="681"/>
      <c r="H21" s="681"/>
      <c r="I21" s="681"/>
    </row>
    <row r="22" spans="1:9" x14ac:dyDescent="0.15">
      <c r="A22" s="681"/>
      <c r="B22" s="681"/>
      <c r="C22" s="681"/>
      <c r="D22" s="681"/>
      <c r="E22" s="681"/>
      <c r="F22" s="681"/>
      <c r="G22" s="681"/>
      <c r="H22" s="681"/>
      <c r="I22" s="681"/>
    </row>
    <row r="23" spans="1:9" x14ac:dyDescent="0.15">
      <c r="A23" s="681"/>
      <c r="B23" s="681"/>
      <c r="C23" s="681"/>
      <c r="D23" s="681"/>
      <c r="E23" s="681"/>
      <c r="F23" s="681"/>
      <c r="G23" s="681"/>
      <c r="H23" s="681"/>
      <c r="I23" s="681"/>
    </row>
    <row r="24" spans="1:9" x14ac:dyDescent="0.15">
      <c r="A24" s="681"/>
      <c r="B24" s="681"/>
      <c r="C24" s="681"/>
      <c r="D24" s="681"/>
      <c r="E24" s="681"/>
      <c r="F24" s="681"/>
      <c r="G24" s="681"/>
      <c r="H24" s="681"/>
      <c r="I24" s="681"/>
    </row>
    <row r="25" spans="1:9" x14ac:dyDescent="0.15">
      <c r="A25" s="681"/>
      <c r="B25" s="681"/>
      <c r="C25" s="681"/>
      <c r="D25" s="681"/>
      <c r="E25" s="681"/>
      <c r="F25" s="681"/>
      <c r="G25" s="681"/>
      <c r="H25" s="681"/>
      <c r="I25" s="681"/>
    </row>
    <row r="26" spans="1:9" x14ac:dyDescent="0.15">
      <c r="A26" s="681"/>
      <c r="B26" s="681"/>
      <c r="C26" s="681"/>
      <c r="D26" s="681"/>
      <c r="E26" s="681"/>
      <c r="F26" s="681"/>
      <c r="G26" s="681"/>
      <c r="H26" s="681"/>
      <c r="I26" s="681"/>
    </row>
    <row r="27" spans="1:9" x14ac:dyDescent="0.15">
      <c r="A27" s="681"/>
      <c r="B27" s="681"/>
      <c r="C27" s="681"/>
      <c r="D27" s="681"/>
      <c r="E27" s="681"/>
      <c r="F27" s="681"/>
      <c r="G27" s="681"/>
      <c r="H27" s="681"/>
      <c r="I27" s="681"/>
    </row>
    <row r="28" spans="1:9" x14ac:dyDescent="0.15">
      <c r="A28" s="681"/>
      <c r="B28" s="681"/>
      <c r="C28" s="681"/>
      <c r="D28" s="681"/>
      <c r="E28" s="681"/>
      <c r="F28" s="681"/>
      <c r="G28" s="681"/>
      <c r="H28" s="681"/>
      <c r="I28" s="681"/>
    </row>
    <row r="29" spans="1:9" x14ac:dyDescent="0.15">
      <c r="A29" s="681"/>
      <c r="B29" s="681"/>
      <c r="C29" s="681"/>
      <c r="D29" s="681"/>
      <c r="E29" s="681"/>
      <c r="F29" s="681"/>
      <c r="G29" s="681"/>
      <c r="H29" s="681"/>
      <c r="I29" s="681"/>
    </row>
    <row r="30" spans="1:9" x14ac:dyDescent="0.15">
      <c r="A30" s="681"/>
      <c r="B30" s="681"/>
      <c r="C30" s="681"/>
      <c r="D30" s="681"/>
      <c r="E30" s="681"/>
      <c r="F30" s="681"/>
      <c r="G30" s="681"/>
      <c r="H30" s="681"/>
      <c r="I30" s="681"/>
    </row>
    <row r="31" spans="1:9" x14ac:dyDescent="0.15">
      <c r="A31" s="681"/>
      <c r="B31" s="681"/>
      <c r="C31" s="681"/>
      <c r="D31" s="681"/>
      <c r="E31" s="681"/>
      <c r="F31" s="681"/>
      <c r="G31" s="681"/>
      <c r="H31" s="681"/>
      <c r="I31" s="681"/>
    </row>
    <row r="32" spans="1:9" x14ac:dyDescent="0.15">
      <c r="A32" s="681"/>
      <c r="B32" s="681"/>
      <c r="C32" s="681"/>
      <c r="D32" s="681"/>
      <c r="E32" s="681"/>
      <c r="F32" s="681"/>
      <c r="G32" s="681"/>
      <c r="H32" s="681"/>
      <c r="I32" s="681"/>
    </row>
    <row r="33" spans="1:9" x14ac:dyDescent="0.15">
      <c r="A33" s="681"/>
      <c r="B33" s="681"/>
      <c r="C33" s="681"/>
      <c r="D33" s="681"/>
      <c r="E33" s="681"/>
      <c r="F33" s="681"/>
      <c r="G33" s="681"/>
      <c r="H33" s="681"/>
      <c r="I33" s="681"/>
    </row>
    <row r="34" spans="1:9" x14ac:dyDescent="0.15">
      <c r="A34" s="681"/>
      <c r="B34" s="681"/>
      <c r="C34" s="681"/>
      <c r="D34" s="681"/>
      <c r="E34" s="681"/>
      <c r="F34" s="681"/>
      <c r="G34" s="681"/>
      <c r="H34" s="681"/>
      <c r="I34" s="681"/>
    </row>
    <row r="35" spans="1:9" x14ac:dyDescent="0.15">
      <c r="A35" s="681"/>
      <c r="B35" s="681"/>
      <c r="C35" s="681"/>
      <c r="D35" s="681"/>
      <c r="E35" s="681"/>
      <c r="F35" s="681"/>
      <c r="G35" s="681"/>
      <c r="H35" s="681"/>
      <c r="I35" s="681"/>
    </row>
    <row r="36" spans="1:9" x14ac:dyDescent="0.15">
      <c r="A36" s="681"/>
      <c r="B36" s="681"/>
      <c r="C36" s="681"/>
      <c r="D36" s="681"/>
      <c r="E36" s="681"/>
      <c r="F36" s="681"/>
      <c r="G36" s="681"/>
      <c r="H36" s="681"/>
      <c r="I36" s="681"/>
    </row>
    <row r="37" spans="1:9" x14ac:dyDescent="0.15">
      <c r="A37" s="681"/>
      <c r="B37" s="681"/>
      <c r="C37" s="681"/>
      <c r="D37" s="681"/>
      <c r="E37" s="681"/>
      <c r="F37" s="681"/>
      <c r="G37" s="681"/>
      <c r="H37" s="681"/>
      <c r="I37" s="681"/>
    </row>
    <row r="38" spans="1:9" x14ac:dyDescent="0.15">
      <c r="A38" s="681"/>
      <c r="B38" s="681"/>
      <c r="C38" s="681"/>
      <c r="D38" s="681"/>
      <c r="E38" s="681"/>
      <c r="F38" s="681"/>
      <c r="G38" s="681"/>
      <c r="H38" s="681"/>
      <c r="I38" s="681"/>
    </row>
    <row r="39" spans="1:9" x14ac:dyDescent="0.15">
      <c r="A39" s="681"/>
      <c r="B39" s="681"/>
      <c r="C39" s="681"/>
      <c r="D39" s="681"/>
      <c r="E39" s="681"/>
      <c r="F39" s="681"/>
      <c r="G39" s="681"/>
      <c r="H39" s="681"/>
      <c r="I39" s="681"/>
    </row>
    <row r="40" spans="1:9" x14ac:dyDescent="0.15">
      <c r="A40" s="681"/>
      <c r="B40" s="681"/>
      <c r="C40" s="681"/>
      <c r="D40" s="681"/>
      <c r="E40" s="681"/>
      <c r="F40" s="681"/>
      <c r="G40" s="681"/>
      <c r="H40" s="681"/>
      <c r="I40" s="681"/>
    </row>
    <row r="41" spans="1:9" x14ac:dyDescent="0.15">
      <c r="A41" s="681"/>
      <c r="B41" s="681"/>
      <c r="C41" s="681"/>
      <c r="D41" s="681"/>
      <c r="E41" s="681"/>
      <c r="F41" s="681"/>
      <c r="G41" s="681"/>
      <c r="H41" s="681"/>
      <c r="I41" s="681"/>
    </row>
    <row r="42" spans="1:9" x14ac:dyDescent="0.15">
      <c r="A42" s="681"/>
      <c r="B42" s="681"/>
      <c r="C42" s="681"/>
      <c r="D42" s="681"/>
      <c r="E42" s="681"/>
      <c r="F42" s="681"/>
      <c r="G42" s="681"/>
      <c r="H42" s="681"/>
      <c r="I42" s="681"/>
    </row>
    <row r="43" spans="1:9" x14ac:dyDescent="0.15">
      <c r="A43" s="681"/>
      <c r="B43" s="681"/>
      <c r="C43" s="681"/>
      <c r="D43" s="681"/>
      <c r="E43" s="681"/>
      <c r="F43" s="681"/>
      <c r="G43" s="681"/>
      <c r="H43" s="681"/>
      <c r="I43" s="681"/>
    </row>
    <row r="44" spans="1:9" x14ac:dyDescent="0.15">
      <c r="A44" s="681"/>
      <c r="B44" s="681"/>
      <c r="C44" s="681"/>
      <c r="D44" s="681"/>
      <c r="E44" s="681"/>
      <c r="F44" s="681"/>
      <c r="G44" s="681"/>
      <c r="H44" s="681"/>
      <c r="I44" s="681"/>
    </row>
    <row r="45" spans="1:9" x14ac:dyDescent="0.15">
      <c r="A45" s="681"/>
      <c r="B45" s="681"/>
      <c r="C45" s="681"/>
      <c r="D45" s="681"/>
      <c r="E45" s="681"/>
      <c r="F45" s="681"/>
      <c r="G45" s="681"/>
      <c r="H45" s="681"/>
      <c r="I45" s="681"/>
    </row>
    <row r="46" spans="1:9" x14ac:dyDescent="0.15">
      <c r="A46" s="681"/>
      <c r="B46" s="681"/>
      <c r="C46" s="681"/>
      <c r="D46" s="681"/>
      <c r="E46" s="681"/>
      <c r="F46" s="681"/>
      <c r="G46" s="681"/>
      <c r="H46" s="681"/>
      <c r="I46" s="681"/>
    </row>
    <row r="47" spans="1:9" x14ac:dyDescent="0.15">
      <c r="A47" s="681"/>
      <c r="B47" s="681"/>
      <c r="C47" s="681"/>
      <c r="D47" s="681"/>
      <c r="E47" s="681"/>
      <c r="F47" s="681"/>
      <c r="G47" s="681"/>
      <c r="H47" s="681"/>
      <c r="I47" s="681"/>
    </row>
    <row r="48" spans="1:9" x14ac:dyDescent="0.15">
      <c r="A48" s="681"/>
      <c r="B48" s="681"/>
      <c r="C48" s="681"/>
      <c r="D48" s="681"/>
      <c r="E48" s="681"/>
      <c r="F48" s="681"/>
      <c r="G48" s="681"/>
      <c r="H48" s="681"/>
      <c r="I48" s="681"/>
    </row>
    <row r="49" spans="1:9" x14ac:dyDescent="0.15">
      <c r="A49" s="681"/>
      <c r="B49" s="681"/>
      <c r="C49" s="681"/>
      <c r="D49" s="681"/>
      <c r="E49" s="681"/>
      <c r="F49" s="681"/>
      <c r="G49" s="681"/>
      <c r="H49" s="681"/>
      <c r="I49" s="681"/>
    </row>
    <row r="50" spans="1:9" x14ac:dyDescent="0.15">
      <c r="A50" s="681"/>
      <c r="B50" s="681"/>
      <c r="C50" s="681"/>
      <c r="D50" s="681"/>
      <c r="E50" s="681"/>
      <c r="F50" s="681"/>
      <c r="G50" s="681"/>
      <c r="H50" s="681"/>
      <c r="I50" s="681"/>
    </row>
    <row r="51" spans="1:9" x14ac:dyDescent="0.15">
      <c r="A51" s="681"/>
      <c r="B51" s="681"/>
      <c r="C51" s="681"/>
      <c r="D51" s="681"/>
      <c r="E51" s="681"/>
      <c r="F51" s="681"/>
      <c r="G51" s="681"/>
      <c r="H51" s="681"/>
      <c r="I51" s="681"/>
    </row>
    <row r="52" spans="1:9" x14ac:dyDescent="0.15">
      <c r="A52" s="681"/>
      <c r="B52" s="681"/>
      <c r="C52" s="681"/>
      <c r="D52" s="681"/>
      <c r="E52" s="681"/>
      <c r="F52" s="681"/>
      <c r="G52" s="681"/>
      <c r="H52" s="681"/>
      <c r="I52" s="681"/>
    </row>
    <row r="53" spans="1:9" x14ac:dyDescent="0.15">
      <c r="A53" s="681"/>
      <c r="B53" s="681"/>
      <c r="C53" s="681"/>
      <c r="D53" s="681"/>
      <c r="E53" s="681"/>
      <c r="F53" s="681"/>
      <c r="G53" s="681"/>
      <c r="H53" s="681"/>
      <c r="I53" s="681"/>
    </row>
    <row r="54" spans="1:9" x14ac:dyDescent="0.15">
      <c r="A54" s="681"/>
      <c r="B54" s="681"/>
      <c r="C54" s="681"/>
      <c r="D54" s="681"/>
      <c r="E54" s="681"/>
      <c r="F54" s="681"/>
      <c r="G54" s="681"/>
      <c r="H54" s="681"/>
      <c r="I54" s="681"/>
    </row>
    <row r="55" spans="1:9" x14ac:dyDescent="0.15">
      <c r="A55" s="681"/>
      <c r="B55" s="681"/>
      <c r="C55" s="681"/>
      <c r="D55" s="681"/>
      <c r="E55" s="681"/>
      <c r="F55" s="681"/>
      <c r="G55" s="681"/>
      <c r="H55" s="681"/>
      <c r="I55" s="681"/>
    </row>
    <row r="56" spans="1:9" x14ac:dyDescent="0.15">
      <c r="A56" s="681"/>
      <c r="B56" s="681"/>
      <c r="C56" s="681"/>
      <c r="D56" s="681"/>
      <c r="E56" s="681"/>
      <c r="F56" s="681"/>
      <c r="G56" s="681"/>
      <c r="H56" s="681"/>
      <c r="I56" s="681"/>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6FBF-4EFF-41E9-B200-451D9D2B47CB}">
  <sheetPr codeName="Sheet19">
    <pageSetUpPr fitToPage="1"/>
  </sheetPr>
  <dimension ref="A1:F38"/>
  <sheetViews>
    <sheetView view="pageBreakPreview" topLeftCell="A7" zoomScaleNormal="100" zoomScaleSheetLayoutView="100" workbookViewId="0">
      <selection activeCell="F26" sqref="F26"/>
    </sheetView>
  </sheetViews>
  <sheetFormatPr defaultColWidth="9" defaultRowHeight="13.5" x14ac:dyDescent="0.15"/>
  <cols>
    <col min="1" max="1" width="16.875" style="1" customWidth="1"/>
    <col min="2" max="2" width="7.5" style="1" customWidth="1"/>
    <col min="3" max="6" width="26.5" customWidth="1"/>
  </cols>
  <sheetData>
    <row r="1" spans="1:6" x14ac:dyDescent="0.15">
      <c r="A1" t="s">
        <v>311</v>
      </c>
    </row>
    <row r="2" spans="1:6" x14ac:dyDescent="0.15">
      <c r="F2" s="9" t="s">
        <v>62</v>
      </c>
    </row>
    <row r="3" spans="1:6" ht="15" customHeight="1" x14ac:dyDescent="0.15">
      <c r="A3" s="699" t="s">
        <v>2</v>
      </c>
      <c r="B3" s="700"/>
      <c r="C3" s="823" t="s">
        <v>312</v>
      </c>
      <c r="D3" s="823" t="s">
        <v>313</v>
      </c>
      <c r="E3" s="823" t="s">
        <v>314</v>
      </c>
      <c r="F3" s="823" t="s">
        <v>315</v>
      </c>
    </row>
    <row r="4" spans="1:6" ht="15" customHeight="1" x14ac:dyDescent="0.15">
      <c r="A4" s="701"/>
      <c r="B4" s="702"/>
      <c r="C4" s="824"/>
      <c r="D4" s="824"/>
      <c r="E4" s="824"/>
      <c r="F4" s="824"/>
    </row>
    <row r="5" spans="1:6" ht="15" customHeight="1" x14ac:dyDescent="0.15">
      <c r="A5" s="703"/>
      <c r="B5" s="704"/>
      <c r="C5" s="825"/>
      <c r="D5" s="825"/>
      <c r="E5" s="825"/>
      <c r="F5" s="825"/>
    </row>
    <row r="6" spans="1:6" ht="18" customHeight="1" thickBot="1" x14ac:dyDescent="0.2">
      <c r="A6" s="697">
        <v>45747</v>
      </c>
      <c r="B6" s="817">
        <v>43555</v>
      </c>
      <c r="C6" s="76">
        <f>SUMIF(C7:C19,"&gt;0")+SUMIF(C22:C23,"&gt;0")</f>
        <v>6691.1774000000005</v>
      </c>
      <c r="D6" s="76">
        <f>SUMIF(D7:D19,"&gt;0")+SUMIF(D22:D23,"&gt;0")</f>
        <v>2849.6955000000003</v>
      </c>
      <c r="E6" s="76">
        <f>SUMIF(E7:E19,"&gt;0")+SUMIF(E22:E23,"&gt;0")</f>
        <v>1171.0414000000001</v>
      </c>
      <c r="F6" s="76">
        <f>SUMIF(F7:F19,"&gt;0")+SUMIF(F22:F23,"&gt;0")</f>
        <v>2670.4404999999997</v>
      </c>
    </row>
    <row r="7" spans="1:6" ht="18" customHeight="1" thickTop="1" x14ac:dyDescent="0.15">
      <c r="A7" s="77" t="s">
        <v>16</v>
      </c>
      <c r="B7" s="78" t="s">
        <v>16</v>
      </c>
      <c r="C7" s="79">
        <f t="shared" ref="C7:C18" si="0">SUMIF(D7:F7,"&gt;0")</f>
        <v>99.321700000000007</v>
      </c>
      <c r="D7" s="293">
        <v>1.5383</v>
      </c>
      <c r="E7" s="293">
        <v>0</v>
      </c>
      <c r="F7" s="293">
        <v>97.7834</v>
      </c>
    </row>
    <row r="8" spans="1:6" ht="18" customHeight="1" x14ac:dyDescent="0.15">
      <c r="A8" s="80" t="s">
        <v>17</v>
      </c>
      <c r="B8" s="81" t="s">
        <v>17</v>
      </c>
      <c r="C8" s="82">
        <f t="shared" si="0"/>
        <v>249.24080000000001</v>
      </c>
      <c r="D8" s="182">
        <v>28.368500000000001</v>
      </c>
      <c r="E8" s="182">
        <v>0</v>
      </c>
      <c r="F8" s="182">
        <v>220.8723</v>
      </c>
    </row>
    <row r="9" spans="1:6" ht="18" customHeight="1" x14ac:dyDescent="0.15">
      <c r="A9" s="80" t="s">
        <v>19</v>
      </c>
      <c r="B9" s="81" t="s">
        <v>19</v>
      </c>
      <c r="C9" s="82">
        <f t="shared" si="0"/>
        <v>184.40030000000002</v>
      </c>
      <c r="D9" s="182">
        <v>81.632599999999996</v>
      </c>
      <c r="E9" s="182">
        <v>0</v>
      </c>
      <c r="F9" s="182">
        <v>102.7677</v>
      </c>
    </row>
    <row r="10" spans="1:6" ht="18" customHeight="1" x14ac:dyDescent="0.15">
      <c r="A10" s="80" t="s">
        <v>20</v>
      </c>
      <c r="B10" s="81" t="s">
        <v>20</v>
      </c>
      <c r="C10" s="82">
        <f t="shared" si="0"/>
        <v>898.3773000000001</v>
      </c>
      <c r="D10" s="182">
        <v>27.336500000000001</v>
      </c>
      <c r="E10" s="182">
        <v>603.29100000000005</v>
      </c>
      <c r="F10" s="182">
        <v>267.74979999999999</v>
      </c>
    </row>
    <row r="11" spans="1:6" ht="18" customHeight="1" x14ac:dyDescent="0.15">
      <c r="A11" s="80" t="s">
        <v>22</v>
      </c>
      <c r="B11" s="81" t="s">
        <v>22</v>
      </c>
      <c r="C11" s="82">
        <f t="shared" si="0"/>
        <v>846.11480000000006</v>
      </c>
      <c r="D11" s="182">
        <v>220.65049999999999</v>
      </c>
      <c r="E11" s="182">
        <v>59.940300000000001</v>
      </c>
      <c r="F11" s="182">
        <v>565.524</v>
      </c>
    </row>
    <row r="12" spans="1:6" ht="18" customHeight="1" x14ac:dyDescent="0.15">
      <c r="A12" s="80" t="s">
        <v>24</v>
      </c>
      <c r="B12" s="81" t="s">
        <v>24</v>
      </c>
      <c r="C12" s="82">
        <f t="shared" si="0"/>
        <v>927.04660000000001</v>
      </c>
      <c r="D12" s="182">
        <v>802.87090000000001</v>
      </c>
      <c r="E12" s="182">
        <v>0</v>
      </c>
      <c r="F12" s="182">
        <v>124.17569999999999</v>
      </c>
    </row>
    <row r="13" spans="1:6" ht="18" customHeight="1" x14ac:dyDescent="0.15">
      <c r="A13" s="80" t="s">
        <v>25</v>
      </c>
      <c r="B13" s="81" t="s">
        <v>25</v>
      </c>
      <c r="C13" s="82">
        <f t="shared" si="0"/>
        <v>440.39109999999994</v>
      </c>
      <c r="D13" s="182">
        <v>235.23990000000001</v>
      </c>
      <c r="E13" s="182">
        <v>0</v>
      </c>
      <c r="F13" s="182">
        <v>205.15119999999996</v>
      </c>
    </row>
    <row r="14" spans="1:6" ht="18" customHeight="1" x14ac:dyDescent="0.15">
      <c r="A14" s="80" t="s">
        <v>27</v>
      </c>
      <c r="B14" s="81" t="s">
        <v>27</v>
      </c>
      <c r="C14" s="82">
        <f t="shared" si="0"/>
        <v>328.59090000000003</v>
      </c>
      <c r="D14" s="182">
        <v>214.07050000000007</v>
      </c>
      <c r="E14" s="182">
        <v>0</v>
      </c>
      <c r="F14" s="182">
        <v>114.52039999999997</v>
      </c>
    </row>
    <row r="15" spans="1:6" ht="18" customHeight="1" x14ac:dyDescent="0.15">
      <c r="A15" s="80" t="s">
        <v>29</v>
      </c>
      <c r="B15" s="81" t="s">
        <v>29</v>
      </c>
      <c r="C15" s="82">
        <f t="shared" si="0"/>
        <v>518.56170000000009</v>
      </c>
      <c r="D15" s="182">
        <v>241.86810000000003</v>
      </c>
      <c r="E15" s="182">
        <v>0</v>
      </c>
      <c r="F15" s="182">
        <v>276.69360000000006</v>
      </c>
    </row>
    <row r="16" spans="1:6" ht="18" customHeight="1" x14ac:dyDescent="0.15">
      <c r="A16" s="80" t="s">
        <v>31</v>
      </c>
      <c r="B16" s="81" t="s">
        <v>32</v>
      </c>
      <c r="C16" s="82">
        <f t="shared" si="0"/>
        <v>988.80309999999997</v>
      </c>
      <c r="D16" s="182">
        <v>367.61470000000003</v>
      </c>
      <c r="E16" s="182">
        <v>507.81009999999998</v>
      </c>
      <c r="F16" s="182">
        <v>113.37829999999997</v>
      </c>
    </row>
    <row r="17" spans="1:6" ht="18" customHeight="1" x14ac:dyDescent="0.15">
      <c r="A17" s="80" t="s">
        <v>32</v>
      </c>
      <c r="B17" s="81" t="s">
        <v>34</v>
      </c>
      <c r="C17" s="82">
        <f t="shared" si="0"/>
        <v>600.65149999999994</v>
      </c>
      <c r="D17" s="182">
        <v>182.09559999999999</v>
      </c>
      <c r="E17" s="182">
        <v>0</v>
      </c>
      <c r="F17" s="182">
        <v>418.55589999999995</v>
      </c>
    </row>
    <row r="18" spans="1:6" ht="18" customHeight="1" x14ac:dyDescent="0.15">
      <c r="A18" s="115" t="s">
        <v>36</v>
      </c>
      <c r="B18" s="81" t="s">
        <v>37</v>
      </c>
      <c r="C18" s="82">
        <f t="shared" si="0"/>
        <v>0</v>
      </c>
      <c r="D18" s="182">
        <v>0</v>
      </c>
      <c r="E18" s="182">
        <v>0</v>
      </c>
      <c r="F18" s="182">
        <v>0</v>
      </c>
    </row>
    <row r="19" spans="1:6" ht="18" customHeight="1" x14ac:dyDescent="0.15">
      <c r="A19" s="101" t="s">
        <v>39</v>
      </c>
      <c r="B19" s="156" t="s">
        <v>8</v>
      </c>
      <c r="C19" s="112">
        <f>SUMIF(C20:C21,"&gt;0")</f>
        <v>135.24879999999999</v>
      </c>
      <c r="D19" s="112">
        <f>SUMIF(D20:D21,"&gt;0")</f>
        <v>34.082799999999999</v>
      </c>
      <c r="E19" s="112">
        <f>SUMIF(E20:E21,"&gt;0")</f>
        <v>0</v>
      </c>
      <c r="F19" s="112">
        <f>SUMIF(F20:F21,"&gt;0")</f>
        <v>101.166</v>
      </c>
    </row>
    <row r="20" spans="1:6" ht="18" customHeight="1" x14ac:dyDescent="0.15">
      <c r="A20" s="69" t="s">
        <v>40</v>
      </c>
      <c r="B20" s="160" t="s">
        <v>41</v>
      </c>
      <c r="C20" s="83">
        <f>SUMIF(D20:F20,"&gt;0")</f>
        <v>83.91579999999999</v>
      </c>
      <c r="D20" s="162">
        <v>32.047699999999999</v>
      </c>
      <c r="E20" s="162">
        <v>0</v>
      </c>
      <c r="F20" s="162">
        <v>51.868099999999998</v>
      </c>
    </row>
    <row r="21" spans="1:6" ht="18" customHeight="1" x14ac:dyDescent="0.15">
      <c r="A21" s="103" t="s">
        <v>40</v>
      </c>
      <c r="B21" s="165" t="s">
        <v>37</v>
      </c>
      <c r="C21" s="84">
        <f>SUMIF(D21:F21,"&gt;0")</f>
        <v>51.332999999999998</v>
      </c>
      <c r="D21" s="167">
        <v>2.0350999999999999</v>
      </c>
      <c r="E21" s="167">
        <v>0</v>
      </c>
      <c r="F21" s="167">
        <v>49.297899999999998</v>
      </c>
    </row>
    <row r="22" spans="1:6" ht="18" customHeight="1" x14ac:dyDescent="0.15">
      <c r="A22" s="80" t="s">
        <v>43</v>
      </c>
      <c r="B22" s="81" t="s">
        <v>44</v>
      </c>
      <c r="C22" s="82">
        <f>SUMIF(D22:F22,"&gt;0")</f>
        <v>425.08</v>
      </c>
      <c r="D22" s="182">
        <v>393.5763</v>
      </c>
      <c r="E22" s="182">
        <v>0</v>
      </c>
      <c r="F22" s="182">
        <v>31.503699999999998</v>
      </c>
    </row>
    <row r="23" spans="1:6" ht="18" customHeight="1" x14ac:dyDescent="0.15">
      <c r="A23" s="115" t="s">
        <v>45</v>
      </c>
      <c r="B23" s="101" t="s">
        <v>103</v>
      </c>
      <c r="C23" s="82">
        <f>SUMIF(D23:F23,"&gt;0")</f>
        <v>49.348799999999997</v>
      </c>
      <c r="D23" s="182">
        <v>18.750299999999999</v>
      </c>
      <c r="E23" s="182">
        <v>0</v>
      </c>
      <c r="F23" s="182">
        <v>30.598499999999998</v>
      </c>
    </row>
    <row r="24" spans="1:6" ht="18" customHeight="1" x14ac:dyDescent="0.15">
      <c r="A24" s="86" t="s">
        <v>48</v>
      </c>
      <c r="B24" s="87" t="s">
        <v>16</v>
      </c>
      <c r="C24" s="191">
        <f t="shared" ref="C24:F27" si="1">SUMIF(C7,"&gt;0")</f>
        <v>99.321700000000007</v>
      </c>
      <c r="D24" s="191">
        <f t="shared" si="1"/>
        <v>1.5383</v>
      </c>
      <c r="E24" s="191">
        <f t="shared" si="1"/>
        <v>0</v>
      </c>
      <c r="F24" s="191">
        <f t="shared" si="1"/>
        <v>97.7834</v>
      </c>
    </row>
    <row r="25" spans="1:6" ht="18" customHeight="1" x14ac:dyDescent="0.15">
      <c r="A25" s="69"/>
      <c r="B25" s="81" t="s">
        <v>17</v>
      </c>
      <c r="C25" s="82">
        <f t="shared" si="1"/>
        <v>249.24080000000001</v>
      </c>
      <c r="D25" s="82">
        <f t="shared" si="1"/>
        <v>28.368500000000001</v>
      </c>
      <c r="E25" s="82">
        <f t="shared" si="1"/>
        <v>0</v>
      </c>
      <c r="F25" s="82">
        <f t="shared" si="1"/>
        <v>220.8723</v>
      </c>
    </row>
    <row r="26" spans="1:6" ht="18" customHeight="1" x14ac:dyDescent="0.15">
      <c r="A26" s="69"/>
      <c r="B26" s="81" t="s">
        <v>19</v>
      </c>
      <c r="C26" s="82">
        <f t="shared" si="1"/>
        <v>184.40030000000002</v>
      </c>
      <c r="D26" s="82">
        <f t="shared" si="1"/>
        <v>81.632599999999996</v>
      </c>
      <c r="E26" s="82">
        <f t="shared" si="1"/>
        <v>0</v>
      </c>
      <c r="F26" s="82">
        <f t="shared" si="1"/>
        <v>102.7677</v>
      </c>
    </row>
    <row r="27" spans="1:6" ht="18" customHeight="1" x14ac:dyDescent="0.15">
      <c r="A27" s="69"/>
      <c r="B27" s="81" t="s">
        <v>20</v>
      </c>
      <c r="C27" s="82">
        <f t="shared" si="1"/>
        <v>898.3773000000001</v>
      </c>
      <c r="D27" s="82">
        <f t="shared" si="1"/>
        <v>27.336500000000001</v>
      </c>
      <c r="E27" s="82">
        <f t="shared" si="1"/>
        <v>603.29100000000005</v>
      </c>
      <c r="F27" s="82">
        <f t="shared" si="1"/>
        <v>267.74979999999999</v>
      </c>
    </row>
    <row r="28" spans="1:6" ht="18" customHeight="1" x14ac:dyDescent="0.15">
      <c r="A28" s="69"/>
      <c r="B28" s="81" t="s">
        <v>41</v>
      </c>
      <c r="C28" s="82">
        <f>SUMIF(C20,"&gt;0")</f>
        <v>83.91579999999999</v>
      </c>
      <c r="D28" s="82">
        <f>SUMIF(D20,"&gt;0")</f>
        <v>32.047699999999999</v>
      </c>
      <c r="E28" s="82">
        <f>SUMIF(E20,"&gt;0")</f>
        <v>0</v>
      </c>
      <c r="F28" s="82">
        <f>SUMIF(F20,"&gt;0")</f>
        <v>51.868099999999998</v>
      </c>
    </row>
    <row r="29" spans="1:6" ht="18" customHeight="1" x14ac:dyDescent="0.15">
      <c r="A29" s="69"/>
      <c r="B29" s="81" t="s">
        <v>37</v>
      </c>
      <c r="C29" s="82">
        <f>SUMIF(C18,"&gt;0")+SUMIF(C21,"&gt;0")</f>
        <v>51.332999999999998</v>
      </c>
      <c r="D29" s="82">
        <f>SUMIF(D18,"&gt;0")+SUMIF(D21,"&gt;0")</f>
        <v>2.0350999999999999</v>
      </c>
      <c r="E29" s="82">
        <f>SUMIF(E18,"&gt;0")+SUMIF(E21,"&gt;0")</f>
        <v>0</v>
      </c>
      <c r="F29" s="82">
        <f>SUMIF(F18,"&gt;0")+SUMIF(F21,"&gt;0")</f>
        <v>49.297899999999998</v>
      </c>
    </row>
    <row r="30" spans="1:6" ht="18" customHeight="1" x14ac:dyDescent="0.15">
      <c r="A30" s="69"/>
      <c r="B30" s="81" t="s">
        <v>22</v>
      </c>
      <c r="C30" s="82">
        <f>SUMIF(C11,"&gt;0")</f>
        <v>846.11480000000006</v>
      </c>
      <c r="D30" s="82">
        <f>SUMIF(D11,"&gt;0")</f>
        <v>220.65049999999999</v>
      </c>
      <c r="E30" s="82">
        <f>SUMIF(E11,"&gt;0")</f>
        <v>59.940300000000001</v>
      </c>
      <c r="F30" s="82">
        <f>SUMIF(F11,"&gt;0")</f>
        <v>565.524</v>
      </c>
    </row>
    <row r="31" spans="1:6" ht="18" customHeight="1" x14ac:dyDescent="0.15">
      <c r="A31" s="69"/>
      <c r="B31" s="81" t="s">
        <v>44</v>
      </c>
      <c r="C31" s="82">
        <f>SUMIF(C22,"&gt;0")</f>
        <v>425.08</v>
      </c>
      <c r="D31" s="82">
        <f>SUMIF(D22,"&gt;0")</f>
        <v>393.5763</v>
      </c>
      <c r="E31" s="82">
        <f>SUMIF(E22,"&gt;0")</f>
        <v>0</v>
      </c>
      <c r="F31" s="82">
        <f>SUMIF(F22,"&gt;0")</f>
        <v>31.503699999999998</v>
      </c>
    </row>
    <row r="32" spans="1:6" ht="18" customHeight="1" x14ac:dyDescent="0.15">
      <c r="A32" s="69"/>
      <c r="B32" s="81" t="s">
        <v>24</v>
      </c>
      <c r="C32" s="82">
        <f t="shared" ref="C32:F35" si="2">SUMIF(C12,"&gt;0")</f>
        <v>927.04660000000001</v>
      </c>
      <c r="D32" s="82">
        <f t="shared" si="2"/>
        <v>802.87090000000001</v>
      </c>
      <c r="E32" s="82">
        <f t="shared" si="2"/>
        <v>0</v>
      </c>
      <c r="F32" s="82">
        <f t="shared" si="2"/>
        <v>124.17569999999999</v>
      </c>
    </row>
    <row r="33" spans="1:6" ht="18" customHeight="1" x14ac:dyDescent="0.15">
      <c r="A33" s="69"/>
      <c r="B33" s="81" t="s">
        <v>25</v>
      </c>
      <c r="C33" s="82">
        <f t="shared" si="2"/>
        <v>440.39109999999994</v>
      </c>
      <c r="D33" s="82">
        <f t="shared" si="2"/>
        <v>235.23990000000001</v>
      </c>
      <c r="E33" s="82">
        <f t="shared" si="2"/>
        <v>0</v>
      </c>
      <c r="F33" s="82">
        <f t="shared" si="2"/>
        <v>205.15119999999996</v>
      </c>
    </row>
    <row r="34" spans="1:6" ht="18" customHeight="1" x14ac:dyDescent="0.15">
      <c r="A34" s="69"/>
      <c r="B34" s="81" t="s">
        <v>27</v>
      </c>
      <c r="C34" s="82">
        <f t="shared" si="2"/>
        <v>328.59090000000003</v>
      </c>
      <c r="D34" s="82">
        <f t="shared" si="2"/>
        <v>214.07050000000007</v>
      </c>
      <c r="E34" s="82">
        <f t="shared" si="2"/>
        <v>0</v>
      </c>
      <c r="F34" s="82">
        <f t="shared" si="2"/>
        <v>114.52039999999997</v>
      </c>
    </row>
    <row r="35" spans="1:6" ht="18" customHeight="1" x14ac:dyDescent="0.15">
      <c r="A35" s="69"/>
      <c r="B35" s="81" t="s">
        <v>29</v>
      </c>
      <c r="C35" s="82">
        <f t="shared" si="2"/>
        <v>518.56170000000009</v>
      </c>
      <c r="D35" s="82">
        <f t="shared" si="2"/>
        <v>241.86810000000003</v>
      </c>
      <c r="E35" s="82">
        <f t="shared" si="2"/>
        <v>0</v>
      </c>
      <c r="F35" s="82">
        <f t="shared" si="2"/>
        <v>276.69360000000006</v>
      </c>
    </row>
    <row r="36" spans="1:6" ht="18" customHeight="1" x14ac:dyDescent="0.15">
      <c r="A36" s="69"/>
      <c r="B36" s="81" t="s">
        <v>32</v>
      </c>
      <c r="C36" s="82">
        <f>SUMIF(C16:C17,"&gt;0")</f>
        <v>1589.4546</v>
      </c>
      <c r="D36" s="82">
        <f>SUMIF(D16:D17,"&gt;0")</f>
        <v>549.71029999999996</v>
      </c>
      <c r="E36" s="82">
        <f>SUMIF(E16:E17,"&gt;0")</f>
        <v>507.81009999999998</v>
      </c>
      <c r="F36" s="82">
        <f>SUMIF(F16:F17,"&gt;0")</f>
        <v>531.93419999999992</v>
      </c>
    </row>
    <row r="37" spans="1:6" ht="18" customHeight="1" x14ac:dyDescent="0.15">
      <c r="A37" s="89"/>
      <c r="B37" s="90" t="s">
        <v>103</v>
      </c>
      <c r="C37" s="91">
        <f>SUMIF(C23,"&gt;0")</f>
        <v>49.348799999999997</v>
      </c>
      <c r="D37" s="91">
        <f>SUMIF(D23,"&gt;0")</f>
        <v>18.750299999999999</v>
      </c>
      <c r="E37" s="91">
        <f>SUMIF(E23,"&gt;0")</f>
        <v>0</v>
      </c>
      <c r="F37" s="91">
        <f>SUMIF(F23,"&gt;0")</f>
        <v>30.598499999999998</v>
      </c>
    </row>
    <row r="38" spans="1:6" ht="13.5" customHeight="1" x14ac:dyDescent="0.15">
      <c r="A38" s="6" t="s">
        <v>316</v>
      </c>
    </row>
  </sheetData>
  <mergeCells count="6">
    <mergeCell ref="F3:F5"/>
    <mergeCell ref="A6:B6"/>
    <mergeCell ref="A3:B5"/>
    <mergeCell ref="C3:C5"/>
    <mergeCell ref="D3:D5"/>
    <mergeCell ref="E3:E5"/>
  </mergeCells>
  <phoneticPr fontId="4"/>
  <dataValidations count="1">
    <dataValidation type="decimal" operator="greaterThanOrEqual" allowBlank="1" showInputMessage="1" showErrorMessage="1" sqref="D7:F18 D20:F37" xr:uid="{7FDCFD32-3B1B-413C-91E8-B791CA143FA2}">
      <formula1>0</formula1>
    </dataValidation>
  </dataValidations>
  <pageMargins left="0.39370078740157483" right="0.39370078740157483" top="0.78740157480314965" bottom="0.39370078740157483" header="0" footer="0"/>
  <pageSetup paperSize="9" scale="74" fitToHeight="0" pageOrder="overThenDown"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24759-89CD-43F6-86B2-A880486513B0}">
  <sheetPr codeName="Sheet20">
    <pageSetUpPr fitToPage="1"/>
  </sheetPr>
  <dimension ref="A1:O23"/>
  <sheetViews>
    <sheetView view="pageBreakPreview" zoomScaleNormal="100" zoomScaleSheetLayoutView="100" workbookViewId="0">
      <selection activeCell="G16" sqref="G16"/>
    </sheetView>
  </sheetViews>
  <sheetFormatPr defaultColWidth="9" defaultRowHeight="13.5" x14ac:dyDescent="0.15"/>
  <cols>
    <col min="1" max="1" width="22.75" style="7" customWidth="1"/>
    <col min="2" max="3" width="15" style="7" customWidth="1"/>
    <col min="4" max="15" width="13.5" style="7" customWidth="1"/>
    <col min="16" max="16384" width="9" style="7"/>
  </cols>
  <sheetData>
    <row r="1" spans="1:15" x14ac:dyDescent="0.15">
      <c r="A1" t="s">
        <v>317</v>
      </c>
      <c r="B1"/>
      <c r="C1"/>
      <c r="D1"/>
      <c r="E1"/>
      <c r="F1"/>
      <c r="G1"/>
      <c r="H1"/>
      <c r="I1"/>
      <c r="J1"/>
      <c r="K1"/>
      <c r="L1"/>
      <c r="M1"/>
      <c r="N1"/>
      <c r="O1"/>
    </row>
    <row r="2" spans="1:15" x14ac:dyDescent="0.15">
      <c r="A2"/>
      <c r="B2"/>
      <c r="C2"/>
      <c r="D2"/>
      <c r="E2"/>
      <c r="F2"/>
      <c r="G2"/>
      <c r="H2"/>
      <c r="I2"/>
      <c r="J2"/>
      <c r="K2"/>
      <c r="L2"/>
      <c r="M2"/>
      <c r="N2" s="346"/>
      <c r="O2" s="342" t="s">
        <v>70</v>
      </c>
    </row>
    <row r="3" spans="1:15" ht="15" customHeight="1" x14ac:dyDescent="0.15">
      <c r="A3" s="810" t="s">
        <v>318</v>
      </c>
      <c r="B3" s="808" t="s">
        <v>11</v>
      </c>
      <c r="C3" s="808"/>
      <c r="D3" s="808" t="s">
        <v>319</v>
      </c>
      <c r="E3" s="808"/>
      <c r="F3" s="808" t="s">
        <v>320</v>
      </c>
      <c r="G3" s="808"/>
      <c r="H3" s="808" t="s">
        <v>321</v>
      </c>
      <c r="I3" s="808"/>
      <c r="J3" s="808" t="s">
        <v>322</v>
      </c>
      <c r="K3" s="808"/>
      <c r="L3" s="808" t="s">
        <v>323</v>
      </c>
      <c r="M3" s="808"/>
      <c r="N3" s="808" t="s">
        <v>324</v>
      </c>
      <c r="O3" s="808"/>
    </row>
    <row r="4" spans="1:15" ht="15" customHeight="1" x14ac:dyDescent="0.15">
      <c r="A4" s="812"/>
      <c r="B4" s="75" t="s">
        <v>325</v>
      </c>
      <c r="C4" s="75" t="s">
        <v>255</v>
      </c>
      <c r="D4" s="75" t="s">
        <v>325</v>
      </c>
      <c r="E4" s="75" t="s">
        <v>255</v>
      </c>
      <c r="F4" s="75" t="s">
        <v>325</v>
      </c>
      <c r="G4" s="75" t="s">
        <v>255</v>
      </c>
      <c r="H4" s="75" t="s">
        <v>325</v>
      </c>
      <c r="I4" s="75" t="s">
        <v>255</v>
      </c>
      <c r="J4" s="75" t="s">
        <v>325</v>
      </c>
      <c r="K4" s="75" t="s">
        <v>255</v>
      </c>
      <c r="L4" s="75" t="s">
        <v>325</v>
      </c>
      <c r="M4" s="75" t="s">
        <v>255</v>
      </c>
      <c r="N4" s="75" t="s">
        <v>325</v>
      </c>
      <c r="O4" s="75" t="s">
        <v>255</v>
      </c>
    </row>
    <row r="5" spans="1:15" ht="18" customHeight="1" thickBot="1" x14ac:dyDescent="0.2">
      <c r="A5" s="281">
        <v>45747</v>
      </c>
      <c r="B5" s="76">
        <f t="shared" ref="B5:O5" si="0">SUMIF(B6:B19,"&gt;0")</f>
        <v>634</v>
      </c>
      <c r="C5" s="76">
        <f t="shared" si="0"/>
        <v>2849.6955000000007</v>
      </c>
      <c r="D5" s="76">
        <f t="shared" si="0"/>
        <v>0</v>
      </c>
      <c r="E5" s="76">
        <f t="shared" si="0"/>
        <v>0</v>
      </c>
      <c r="F5" s="76">
        <f t="shared" si="0"/>
        <v>44</v>
      </c>
      <c r="G5" s="76">
        <f t="shared" si="0"/>
        <v>160.40349999999998</v>
      </c>
      <c r="H5" s="76">
        <f t="shared" si="0"/>
        <v>158</v>
      </c>
      <c r="I5" s="76">
        <f t="shared" si="0"/>
        <v>514.69190000000003</v>
      </c>
      <c r="J5" s="76">
        <f t="shared" si="0"/>
        <v>10</v>
      </c>
      <c r="K5" s="76">
        <f t="shared" si="0"/>
        <v>139.42149999999998</v>
      </c>
      <c r="L5" s="76">
        <f t="shared" si="0"/>
        <v>23</v>
      </c>
      <c r="M5" s="76">
        <f t="shared" si="0"/>
        <v>101.4068</v>
      </c>
      <c r="N5" s="76">
        <f t="shared" si="0"/>
        <v>399</v>
      </c>
      <c r="O5" s="76">
        <f t="shared" si="0"/>
        <v>1933.7718000000004</v>
      </c>
    </row>
    <row r="6" spans="1:15" ht="18" customHeight="1" thickTop="1" x14ac:dyDescent="0.15">
      <c r="A6" s="78" t="s">
        <v>16</v>
      </c>
      <c r="B6" s="79">
        <f t="shared" ref="B6:B19" si="1">IF(D6&gt;0,D6,0)+IF(F6&gt;0,F6,0)+IF(H6&gt;0,H6,0)+IF(J6&gt;0,J6,0)+IF(L6&gt;0,L6,0)+IF(N6&gt;0,N6,0)</f>
        <v>1</v>
      </c>
      <c r="C6" s="343">
        <f t="shared" ref="C6:C19" si="2">IF(E6&gt;0,E6,0)+IF(G6&gt;0,G6,0)+IF(I6&gt;0,I6,0)+IF(K6&gt;0,K6,0)+IF(M6&gt;0,M6,0)+IF(O6&gt;0,O6,0)</f>
        <v>1.5383</v>
      </c>
      <c r="D6" s="344"/>
      <c r="E6" s="344"/>
      <c r="F6" s="344"/>
      <c r="G6" s="293"/>
      <c r="H6" s="293"/>
      <c r="I6" s="293"/>
      <c r="J6" s="293"/>
      <c r="K6" s="293"/>
      <c r="L6" s="293"/>
      <c r="M6" s="293"/>
      <c r="N6" s="293">
        <v>1</v>
      </c>
      <c r="O6" s="293">
        <v>1.5383</v>
      </c>
    </row>
    <row r="7" spans="1:15" ht="18" customHeight="1" x14ac:dyDescent="0.15">
      <c r="A7" s="81" t="s">
        <v>17</v>
      </c>
      <c r="B7" s="82">
        <f t="shared" si="1"/>
        <v>10</v>
      </c>
      <c r="C7" s="264">
        <f t="shared" si="2"/>
        <v>28.368500000000001</v>
      </c>
      <c r="D7" s="182"/>
      <c r="E7" s="182"/>
      <c r="F7" s="182">
        <v>1</v>
      </c>
      <c r="G7" s="182">
        <v>4.6416000000000004</v>
      </c>
      <c r="H7" s="182">
        <v>2</v>
      </c>
      <c r="I7" s="182">
        <v>13.4938</v>
      </c>
      <c r="J7" s="182"/>
      <c r="K7" s="182"/>
      <c r="L7" s="182"/>
      <c r="M7" s="182"/>
      <c r="N7" s="182">
        <v>7</v>
      </c>
      <c r="O7" s="182">
        <v>10.2331</v>
      </c>
    </row>
    <row r="8" spans="1:15" ht="18" customHeight="1" x14ac:dyDescent="0.15">
      <c r="A8" s="81" t="s">
        <v>19</v>
      </c>
      <c r="B8" s="82">
        <f t="shared" si="1"/>
        <v>32</v>
      </c>
      <c r="C8" s="264">
        <f t="shared" si="2"/>
        <v>81.632599999999996</v>
      </c>
      <c r="D8" s="182"/>
      <c r="E8" s="182"/>
      <c r="F8" s="182">
        <v>1</v>
      </c>
      <c r="G8" s="182">
        <v>4.6100000000000003</v>
      </c>
      <c r="H8" s="182">
        <v>8</v>
      </c>
      <c r="I8" s="182">
        <v>17.590199999999999</v>
      </c>
      <c r="J8" s="182">
        <v>1</v>
      </c>
      <c r="K8" s="182">
        <v>8.4499999999999993</v>
      </c>
      <c r="L8" s="182"/>
      <c r="M8" s="182"/>
      <c r="N8" s="182">
        <v>22</v>
      </c>
      <c r="O8" s="182">
        <v>50.982399999999991</v>
      </c>
    </row>
    <row r="9" spans="1:15" ht="18" customHeight="1" x14ac:dyDescent="0.15">
      <c r="A9" s="81" t="s">
        <v>20</v>
      </c>
      <c r="B9" s="82">
        <f t="shared" si="1"/>
        <v>15</v>
      </c>
      <c r="C9" s="264">
        <f t="shared" si="2"/>
        <v>27.336500000000001</v>
      </c>
      <c r="D9" s="182"/>
      <c r="E9" s="182"/>
      <c r="F9" s="182"/>
      <c r="G9" s="182"/>
      <c r="H9" s="182">
        <v>3</v>
      </c>
      <c r="I9" s="182">
        <v>3.8809</v>
      </c>
      <c r="J9" s="182"/>
      <c r="K9" s="182"/>
      <c r="L9" s="182"/>
      <c r="M9" s="182"/>
      <c r="N9" s="182">
        <v>12</v>
      </c>
      <c r="O9" s="182">
        <v>23.4556</v>
      </c>
    </row>
    <row r="10" spans="1:15" ht="18" customHeight="1" x14ac:dyDescent="0.15">
      <c r="A10" s="81" t="s">
        <v>22</v>
      </c>
      <c r="B10" s="82">
        <f t="shared" si="1"/>
        <v>67</v>
      </c>
      <c r="C10" s="264">
        <f t="shared" si="2"/>
        <v>220.65049999999999</v>
      </c>
      <c r="D10" s="182"/>
      <c r="E10" s="182"/>
      <c r="F10" s="182">
        <v>4</v>
      </c>
      <c r="G10" s="182">
        <v>11.947800000000001</v>
      </c>
      <c r="H10" s="182">
        <v>14</v>
      </c>
      <c r="I10" s="182">
        <v>33.450299999999999</v>
      </c>
      <c r="J10" s="182"/>
      <c r="K10" s="182"/>
      <c r="L10" s="182"/>
      <c r="M10" s="182"/>
      <c r="N10" s="182">
        <v>49</v>
      </c>
      <c r="O10" s="182">
        <v>175.25239999999999</v>
      </c>
    </row>
    <row r="11" spans="1:15" ht="18" customHeight="1" x14ac:dyDescent="0.15">
      <c r="A11" s="81" t="s">
        <v>24</v>
      </c>
      <c r="B11" s="82">
        <f t="shared" si="1"/>
        <v>116</v>
      </c>
      <c r="C11" s="264">
        <f t="shared" si="2"/>
        <v>802.87090000000001</v>
      </c>
      <c r="D11" s="182"/>
      <c r="E11" s="182"/>
      <c r="F11" s="182">
        <v>1</v>
      </c>
      <c r="G11" s="182">
        <v>8.4250000000000007</v>
      </c>
      <c r="H11" s="182">
        <v>21</v>
      </c>
      <c r="I11" s="182">
        <v>96.868099999999998</v>
      </c>
      <c r="J11" s="182">
        <v>1</v>
      </c>
      <c r="K11" s="182">
        <v>17.5</v>
      </c>
      <c r="L11" s="182"/>
      <c r="M11" s="182"/>
      <c r="N11" s="182">
        <v>93</v>
      </c>
      <c r="O11" s="182">
        <v>680.07780000000002</v>
      </c>
    </row>
    <row r="12" spans="1:15" ht="18" customHeight="1" x14ac:dyDescent="0.15">
      <c r="A12" s="81" t="s">
        <v>25</v>
      </c>
      <c r="B12" s="82">
        <f t="shared" si="1"/>
        <v>34</v>
      </c>
      <c r="C12" s="264">
        <f t="shared" si="2"/>
        <v>235.23990000000001</v>
      </c>
      <c r="D12" s="182"/>
      <c r="E12" s="182"/>
      <c r="F12" s="182"/>
      <c r="G12" s="182"/>
      <c r="H12" s="182">
        <v>2</v>
      </c>
      <c r="I12" s="182">
        <v>8.3876000000000008</v>
      </c>
      <c r="J12" s="182">
        <v>4</v>
      </c>
      <c r="K12" s="182">
        <v>36.5809</v>
      </c>
      <c r="L12" s="182"/>
      <c r="M12" s="182"/>
      <c r="N12" s="182">
        <v>28</v>
      </c>
      <c r="O12" s="182">
        <v>190.2714</v>
      </c>
    </row>
    <row r="13" spans="1:15" ht="18" customHeight="1" x14ac:dyDescent="0.15">
      <c r="A13" s="81" t="s">
        <v>27</v>
      </c>
      <c r="B13" s="82">
        <f t="shared" si="1"/>
        <v>50</v>
      </c>
      <c r="C13" s="264">
        <f t="shared" si="2"/>
        <v>214.07049999999998</v>
      </c>
      <c r="D13" s="182"/>
      <c r="E13" s="182"/>
      <c r="F13" s="182"/>
      <c r="G13" s="182"/>
      <c r="H13" s="182">
        <v>14</v>
      </c>
      <c r="I13" s="182">
        <v>44.416600000000003</v>
      </c>
      <c r="J13" s="182">
        <v>1</v>
      </c>
      <c r="K13" s="182">
        <v>22.7499</v>
      </c>
      <c r="L13" s="182">
        <v>6</v>
      </c>
      <c r="M13" s="182">
        <v>26.925699999999999</v>
      </c>
      <c r="N13" s="182">
        <v>29</v>
      </c>
      <c r="O13" s="182">
        <v>119.9783</v>
      </c>
    </row>
    <row r="14" spans="1:15" ht="18" customHeight="1" x14ac:dyDescent="0.15">
      <c r="A14" s="81" t="s">
        <v>29</v>
      </c>
      <c r="B14" s="82">
        <f t="shared" si="1"/>
        <v>75</v>
      </c>
      <c r="C14" s="264">
        <f t="shared" si="2"/>
        <v>241.86810000000003</v>
      </c>
      <c r="D14" s="182"/>
      <c r="E14" s="182"/>
      <c r="F14" s="182">
        <v>2</v>
      </c>
      <c r="G14" s="182">
        <v>4.6716999999999995</v>
      </c>
      <c r="H14" s="182">
        <v>25</v>
      </c>
      <c r="I14" s="182">
        <v>79.086399999999998</v>
      </c>
      <c r="J14" s="182"/>
      <c r="K14" s="182"/>
      <c r="L14" s="182">
        <v>7</v>
      </c>
      <c r="M14" s="182">
        <v>31.287999999999997</v>
      </c>
      <c r="N14" s="182">
        <v>41</v>
      </c>
      <c r="O14" s="182">
        <v>126.82200000000002</v>
      </c>
    </row>
    <row r="15" spans="1:15" ht="18" customHeight="1" x14ac:dyDescent="0.15">
      <c r="A15" s="81" t="s">
        <v>31</v>
      </c>
      <c r="B15" s="82">
        <f t="shared" si="1"/>
        <v>59</v>
      </c>
      <c r="C15" s="264">
        <f t="shared" si="2"/>
        <v>367.61469999999997</v>
      </c>
      <c r="D15" s="182"/>
      <c r="E15" s="182"/>
      <c r="F15" s="182">
        <v>11</v>
      </c>
      <c r="G15" s="182">
        <v>35.372300000000003</v>
      </c>
      <c r="H15" s="182">
        <v>15</v>
      </c>
      <c r="I15" s="182">
        <v>66.869</v>
      </c>
      <c r="J15" s="182">
        <v>2</v>
      </c>
      <c r="K15" s="182">
        <v>48.808799999999998</v>
      </c>
      <c r="L15" s="182">
        <v>10</v>
      </c>
      <c r="M15" s="182">
        <v>43.193100000000001</v>
      </c>
      <c r="N15" s="182">
        <v>21</v>
      </c>
      <c r="O15" s="182">
        <v>173.3715</v>
      </c>
    </row>
    <row r="16" spans="1:15" ht="18" customHeight="1" x14ac:dyDescent="0.15">
      <c r="A16" s="81" t="s">
        <v>32</v>
      </c>
      <c r="B16" s="82">
        <f t="shared" si="1"/>
        <v>84</v>
      </c>
      <c r="C16" s="264">
        <f t="shared" si="2"/>
        <v>182.09559999999999</v>
      </c>
      <c r="D16" s="182"/>
      <c r="E16" s="182"/>
      <c r="F16" s="182">
        <v>20</v>
      </c>
      <c r="G16" s="182">
        <v>77.271799999999999</v>
      </c>
      <c r="H16" s="182">
        <v>27</v>
      </c>
      <c r="I16" s="182">
        <v>40.217399999999998</v>
      </c>
      <c r="J16" s="182">
        <v>1</v>
      </c>
      <c r="K16" s="182">
        <v>5.3319000000000001</v>
      </c>
      <c r="L16" s="182"/>
      <c r="M16" s="182"/>
      <c r="N16" s="182">
        <v>36</v>
      </c>
      <c r="O16" s="182">
        <v>59.274500000000003</v>
      </c>
    </row>
    <row r="17" spans="1:15" ht="18" customHeight="1" x14ac:dyDescent="0.15">
      <c r="A17" s="81" t="s">
        <v>39</v>
      </c>
      <c r="B17" s="82">
        <f t="shared" si="1"/>
        <v>17</v>
      </c>
      <c r="C17" s="264">
        <f t="shared" si="2"/>
        <v>34.082799999999999</v>
      </c>
      <c r="D17" s="182"/>
      <c r="E17" s="182"/>
      <c r="F17" s="182">
        <v>2</v>
      </c>
      <c r="G17" s="182">
        <v>3.6452</v>
      </c>
      <c r="H17" s="182">
        <v>3</v>
      </c>
      <c r="I17" s="182">
        <v>8.5167000000000002</v>
      </c>
      <c r="J17" s="182"/>
      <c r="K17" s="182"/>
      <c r="L17" s="182"/>
      <c r="M17" s="182"/>
      <c r="N17" s="182">
        <v>12</v>
      </c>
      <c r="O17" s="182">
        <v>21.9209</v>
      </c>
    </row>
    <row r="18" spans="1:15" ht="18" customHeight="1" x14ac:dyDescent="0.15">
      <c r="A18" s="81" t="s">
        <v>43</v>
      </c>
      <c r="B18" s="82">
        <f t="shared" si="1"/>
        <v>65</v>
      </c>
      <c r="C18" s="264">
        <f t="shared" si="2"/>
        <v>393.5763</v>
      </c>
      <c r="D18" s="182"/>
      <c r="E18" s="182"/>
      <c r="F18" s="182">
        <v>2</v>
      </c>
      <c r="G18" s="182">
        <v>9.8180999999999994</v>
      </c>
      <c r="H18" s="182">
        <v>20</v>
      </c>
      <c r="I18" s="182">
        <v>93.039199999999994</v>
      </c>
      <c r="J18" s="182"/>
      <c r="K18" s="182"/>
      <c r="L18" s="182"/>
      <c r="M18" s="182"/>
      <c r="N18" s="182">
        <v>43</v>
      </c>
      <c r="O18" s="182">
        <v>290.71899999999999</v>
      </c>
    </row>
    <row r="19" spans="1:15" ht="18" customHeight="1" x14ac:dyDescent="0.15">
      <c r="A19" s="104" t="s">
        <v>45</v>
      </c>
      <c r="B19" s="85">
        <f t="shared" si="1"/>
        <v>9</v>
      </c>
      <c r="C19" s="85">
        <f t="shared" si="2"/>
        <v>18.750299999999999</v>
      </c>
      <c r="D19" s="345"/>
      <c r="E19" s="345"/>
      <c r="F19" s="345"/>
      <c r="G19" s="345"/>
      <c r="H19" s="345">
        <v>4</v>
      </c>
      <c r="I19" s="345">
        <v>8.8757000000000001</v>
      </c>
      <c r="J19" s="345"/>
      <c r="K19" s="345"/>
      <c r="L19" s="345"/>
      <c r="M19" s="345"/>
      <c r="N19" s="345">
        <v>5</v>
      </c>
      <c r="O19" s="345">
        <v>9.8745999999999992</v>
      </c>
    </row>
    <row r="20" spans="1:15" ht="13.5" customHeight="1" x14ac:dyDescent="0.15">
      <c r="A20" s="6" t="s">
        <v>326</v>
      </c>
      <c r="B20"/>
      <c r="C20"/>
      <c r="D20"/>
      <c r="E20"/>
      <c r="F20"/>
      <c r="G20"/>
      <c r="H20"/>
      <c r="I20"/>
      <c r="J20"/>
      <c r="K20"/>
      <c r="L20"/>
      <c r="M20"/>
      <c r="N20"/>
      <c r="O20"/>
    </row>
    <row r="21" spans="1:15" ht="13.5" customHeight="1" x14ac:dyDescent="0.15">
      <c r="A21" s="6" t="s">
        <v>327</v>
      </c>
      <c r="B21"/>
      <c r="C21"/>
      <c r="D21"/>
      <c r="E21"/>
      <c r="F21"/>
      <c r="G21"/>
      <c r="H21"/>
      <c r="I21"/>
      <c r="J21"/>
      <c r="K21"/>
      <c r="L21"/>
      <c r="M21"/>
      <c r="N21"/>
      <c r="O21"/>
    </row>
    <row r="22" spans="1:15" ht="13.5" customHeight="1" x14ac:dyDescent="0.15">
      <c r="A22" s="6"/>
    </row>
    <row r="23" spans="1:15" x14ac:dyDescent="0.15">
      <c r="A23" s="6" t="s">
        <v>328</v>
      </c>
    </row>
  </sheetData>
  <sheetProtection autoFilter="0"/>
  <mergeCells count="8">
    <mergeCell ref="L3:M3"/>
    <mergeCell ref="N3:O3"/>
    <mergeCell ref="A3:A4"/>
    <mergeCell ref="B3:C3"/>
    <mergeCell ref="D3:E3"/>
    <mergeCell ref="F3:G3"/>
    <mergeCell ref="H3:I3"/>
    <mergeCell ref="J3:K3"/>
  </mergeCells>
  <phoneticPr fontId="4"/>
  <dataValidations count="1">
    <dataValidation type="decimal" operator="greaterThanOrEqual" allowBlank="1" showInputMessage="1" showErrorMessage="1" sqref="D6:O19" xr:uid="{0C4A77C4-439D-49D4-920C-21943456DFA1}">
      <formula1>0</formula1>
    </dataValidation>
  </dataValidations>
  <pageMargins left="0.59055118110236227" right="0.19685039370078741" top="0.78740157480314965" bottom="0.19685039370078741" header="0" footer="0"/>
  <pageSetup paperSize="9" scale="66" fitToHeight="0" pageOrder="overThenDown" orientation="landscape" r:id="rId1"/>
  <headerFooter alignWithMargins="0"/>
  <colBreaks count="1" manualBreakCount="1">
    <brk id="7"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250BA-27F3-4AF3-AA62-DC45023FA900}">
  <sheetPr codeName="Sheet24">
    <pageSetUpPr fitToPage="1"/>
  </sheetPr>
  <dimension ref="A1:V23"/>
  <sheetViews>
    <sheetView view="pageBreakPreview" zoomScaleNormal="100" zoomScaleSheetLayoutView="100" workbookViewId="0">
      <selection activeCell="H18" sqref="H18"/>
    </sheetView>
  </sheetViews>
  <sheetFormatPr defaultColWidth="9" defaultRowHeight="13.5" x14ac:dyDescent="0.15"/>
  <cols>
    <col min="1" max="1" width="16.5" style="7" customWidth="1"/>
    <col min="2" max="18" width="14.125" style="7" customWidth="1"/>
    <col min="19" max="22" width="13.125" style="7" customWidth="1"/>
    <col min="23" max="16384" width="9" style="7"/>
  </cols>
  <sheetData>
    <row r="1" spans="1:22" x14ac:dyDescent="0.15">
      <c r="A1" t="s">
        <v>329</v>
      </c>
      <c r="B1"/>
      <c r="C1"/>
      <c r="D1"/>
      <c r="E1"/>
      <c r="F1"/>
      <c r="G1"/>
      <c r="H1"/>
      <c r="I1"/>
      <c r="J1"/>
      <c r="K1"/>
      <c r="L1"/>
      <c r="M1"/>
      <c r="N1"/>
      <c r="O1"/>
      <c r="P1"/>
      <c r="Q1"/>
      <c r="R1"/>
      <c r="S1"/>
      <c r="T1"/>
      <c r="U1"/>
      <c r="V1"/>
    </row>
    <row r="2" spans="1:22" x14ac:dyDescent="0.15">
      <c r="A2"/>
      <c r="B2"/>
      <c r="C2"/>
      <c r="D2"/>
      <c r="E2"/>
      <c r="F2"/>
      <c r="G2"/>
      <c r="H2"/>
      <c r="I2"/>
      <c r="J2"/>
      <c r="K2"/>
      <c r="L2"/>
      <c r="M2"/>
      <c r="N2"/>
      <c r="O2"/>
      <c r="P2"/>
      <c r="Q2"/>
      <c r="R2" s="9"/>
      <c r="S2"/>
      <c r="T2"/>
      <c r="U2"/>
      <c r="V2" s="9" t="s">
        <v>330</v>
      </c>
    </row>
    <row r="3" spans="1:22" ht="15" customHeight="1" x14ac:dyDescent="0.15">
      <c r="A3" s="810" t="s">
        <v>318</v>
      </c>
      <c r="B3" s="808" t="s">
        <v>331</v>
      </c>
      <c r="C3" s="808"/>
      <c r="D3" s="808"/>
      <c r="E3" s="808"/>
      <c r="F3" s="808" t="s">
        <v>332</v>
      </c>
      <c r="G3" s="808"/>
      <c r="H3" s="808"/>
      <c r="I3" s="808"/>
      <c r="J3" s="808" t="s">
        <v>333</v>
      </c>
      <c r="K3" s="808"/>
      <c r="L3" s="808"/>
      <c r="M3" s="808"/>
      <c r="N3" s="808" t="s">
        <v>334</v>
      </c>
      <c r="O3" s="808"/>
      <c r="P3" s="808"/>
      <c r="Q3" s="808"/>
      <c r="R3" s="808"/>
      <c r="S3" s="808" t="s">
        <v>335</v>
      </c>
      <c r="T3" s="808"/>
      <c r="U3" s="808"/>
      <c r="V3" s="808"/>
    </row>
    <row r="4" spans="1:22" ht="15" customHeight="1" x14ac:dyDescent="0.15">
      <c r="A4" s="812"/>
      <c r="B4" s="75" t="s">
        <v>325</v>
      </c>
      <c r="C4" s="75" t="s">
        <v>255</v>
      </c>
      <c r="D4" s="75" t="s">
        <v>336</v>
      </c>
      <c r="E4" s="75" t="s">
        <v>337</v>
      </c>
      <c r="F4" s="75" t="s">
        <v>325</v>
      </c>
      <c r="G4" s="75" t="s">
        <v>255</v>
      </c>
      <c r="H4" s="75" t="s">
        <v>336</v>
      </c>
      <c r="I4" s="75" t="s">
        <v>337</v>
      </c>
      <c r="J4" s="75" t="s">
        <v>325</v>
      </c>
      <c r="K4" s="75" t="s">
        <v>255</v>
      </c>
      <c r="L4" s="75" t="s">
        <v>336</v>
      </c>
      <c r="M4" s="75" t="s">
        <v>337</v>
      </c>
      <c r="N4" s="75" t="s">
        <v>325</v>
      </c>
      <c r="O4" s="75" t="s">
        <v>255</v>
      </c>
      <c r="P4" s="75" t="s">
        <v>338</v>
      </c>
      <c r="Q4" s="75" t="s">
        <v>336</v>
      </c>
      <c r="R4" s="75" t="s">
        <v>337</v>
      </c>
      <c r="S4" s="75" t="s">
        <v>325</v>
      </c>
      <c r="T4" s="75" t="s">
        <v>255</v>
      </c>
      <c r="U4" s="75" t="s">
        <v>336</v>
      </c>
      <c r="V4" s="75" t="s">
        <v>337</v>
      </c>
    </row>
    <row r="5" spans="1:22" ht="18" customHeight="1" thickBot="1" x14ac:dyDescent="0.2">
      <c r="A5" s="281">
        <v>45747</v>
      </c>
      <c r="B5" s="76">
        <f t="shared" ref="B5:V5" si="0">SUMIF(B6:B19,"&gt;0")</f>
        <v>5</v>
      </c>
      <c r="C5" s="76">
        <f t="shared" si="0"/>
        <v>1171.0414000000001</v>
      </c>
      <c r="D5" s="127">
        <f t="shared" si="0"/>
        <v>0</v>
      </c>
      <c r="E5" s="76">
        <f t="shared" si="0"/>
        <v>562</v>
      </c>
      <c r="F5" s="76">
        <f t="shared" si="0"/>
        <v>5</v>
      </c>
      <c r="G5" s="76">
        <f t="shared" si="0"/>
        <v>1171.0414000000001</v>
      </c>
      <c r="H5" s="127">
        <f t="shared" si="0"/>
        <v>0</v>
      </c>
      <c r="I5" s="76">
        <f t="shared" si="0"/>
        <v>562</v>
      </c>
      <c r="J5" s="76">
        <f t="shared" si="0"/>
        <v>0</v>
      </c>
      <c r="K5" s="76">
        <f t="shared" si="0"/>
        <v>0</v>
      </c>
      <c r="L5" s="127">
        <f t="shared" si="0"/>
        <v>0</v>
      </c>
      <c r="M5" s="76">
        <f t="shared" si="0"/>
        <v>0</v>
      </c>
      <c r="N5" s="76">
        <f t="shared" si="0"/>
        <v>0</v>
      </c>
      <c r="O5" s="76">
        <f t="shared" si="0"/>
        <v>0</v>
      </c>
      <c r="P5" s="76">
        <f t="shared" si="0"/>
        <v>0</v>
      </c>
      <c r="Q5" s="127">
        <f t="shared" si="0"/>
        <v>0</v>
      </c>
      <c r="R5" s="76">
        <f t="shared" si="0"/>
        <v>0</v>
      </c>
      <c r="S5" s="76">
        <f t="shared" si="0"/>
        <v>0</v>
      </c>
      <c r="T5" s="76">
        <f t="shared" si="0"/>
        <v>0</v>
      </c>
      <c r="U5" s="127">
        <f t="shared" si="0"/>
        <v>0</v>
      </c>
      <c r="V5" s="76">
        <f t="shared" si="0"/>
        <v>0</v>
      </c>
    </row>
    <row r="6" spans="1:22" ht="18" customHeight="1" thickTop="1" x14ac:dyDescent="0.15">
      <c r="A6" s="78" t="s">
        <v>16</v>
      </c>
      <c r="B6" s="79">
        <f t="shared" ref="B6:B19" si="1">SUMIF(F6,"&gt;0")+SUMIF(J6,"&gt;0")+SUMIF(N6,"&gt;0")+SUMIF(S6,"&gt;0")</f>
        <v>0</v>
      </c>
      <c r="C6" s="79">
        <f t="shared" ref="C6:C19" si="2">SUMIF(G6,"&gt;0")+SUMIF(K6,"&gt;0")+SUMIF(O6,"&gt;0")+SUMIF(T6,"&gt;0")</f>
        <v>0</v>
      </c>
      <c r="D6" s="128">
        <f t="shared" ref="D6:D19" si="3">SUMIF(H6,"&gt;0")+SUMIF(L6,"&gt;0")+SUMIF(Q6,"&gt;0")+SUMIF(U6,"&gt;0")</f>
        <v>0</v>
      </c>
      <c r="E6" s="79">
        <f t="shared" ref="E6:E19" si="4">SUMIF(I6,"&gt;0")+SUMIF(M6,"&gt;0")+SUMIF(R6,"&gt;0")+SUMIF(V6,"&gt;0")</f>
        <v>0</v>
      </c>
      <c r="F6" s="293">
        <v>0</v>
      </c>
      <c r="G6" s="293">
        <v>0</v>
      </c>
      <c r="H6" s="347">
        <v>0</v>
      </c>
      <c r="I6" s="293">
        <v>0</v>
      </c>
      <c r="J6" s="344">
        <v>0</v>
      </c>
      <c r="K6" s="344">
        <v>0</v>
      </c>
      <c r="L6" s="347">
        <v>0</v>
      </c>
      <c r="M6" s="344">
        <v>0</v>
      </c>
      <c r="N6" s="293">
        <v>0</v>
      </c>
      <c r="O6" s="293">
        <v>0</v>
      </c>
      <c r="P6" s="293">
        <v>0</v>
      </c>
      <c r="Q6" s="348">
        <v>0</v>
      </c>
      <c r="R6" s="293">
        <v>0</v>
      </c>
      <c r="S6" s="344">
        <v>0</v>
      </c>
      <c r="T6" s="344">
        <v>0</v>
      </c>
      <c r="U6" s="347">
        <v>0</v>
      </c>
      <c r="V6" s="344">
        <v>0</v>
      </c>
    </row>
    <row r="7" spans="1:22" ht="18" customHeight="1" x14ac:dyDescent="0.15">
      <c r="A7" s="81" t="s">
        <v>17</v>
      </c>
      <c r="B7" s="82">
        <f t="shared" si="1"/>
        <v>0</v>
      </c>
      <c r="C7" s="82">
        <f t="shared" si="2"/>
        <v>0</v>
      </c>
      <c r="D7" s="107">
        <f t="shared" si="3"/>
        <v>0</v>
      </c>
      <c r="E7" s="82">
        <f t="shared" si="4"/>
        <v>0</v>
      </c>
      <c r="F7" s="182">
        <v>0</v>
      </c>
      <c r="G7" s="182">
        <v>0</v>
      </c>
      <c r="H7" s="349">
        <v>0</v>
      </c>
      <c r="I7" s="182">
        <v>0</v>
      </c>
      <c r="J7" s="350">
        <v>0</v>
      </c>
      <c r="K7" s="350">
        <v>0</v>
      </c>
      <c r="L7" s="349">
        <v>0</v>
      </c>
      <c r="M7" s="350">
        <v>0</v>
      </c>
      <c r="N7" s="182">
        <v>0</v>
      </c>
      <c r="O7" s="182">
        <v>0</v>
      </c>
      <c r="P7" s="182">
        <v>0</v>
      </c>
      <c r="Q7" s="223">
        <v>0</v>
      </c>
      <c r="R7" s="182">
        <v>0</v>
      </c>
      <c r="S7" s="350">
        <v>0</v>
      </c>
      <c r="T7" s="350">
        <v>0</v>
      </c>
      <c r="U7" s="349">
        <v>0</v>
      </c>
      <c r="V7" s="350">
        <v>0</v>
      </c>
    </row>
    <row r="8" spans="1:22" ht="18" customHeight="1" x14ac:dyDescent="0.15">
      <c r="A8" s="81" t="s">
        <v>19</v>
      </c>
      <c r="B8" s="82">
        <f t="shared" si="1"/>
        <v>0</v>
      </c>
      <c r="C8" s="82">
        <f t="shared" si="2"/>
        <v>0</v>
      </c>
      <c r="D8" s="107">
        <f t="shared" si="3"/>
        <v>0</v>
      </c>
      <c r="E8" s="82">
        <f t="shared" si="4"/>
        <v>0</v>
      </c>
      <c r="F8" s="182">
        <v>0</v>
      </c>
      <c r="G8" s="182">
        <v>0</v>
      </c>
      <c r="H8" s="223">
        <v>0</v>
      </c>
      <c r="I8" s="182">
        <v>0</v>
      </c>
      <c r="J8" s="182">
        <v>0</v>
      </c>
      <c r="K8" s="182">
        <v>0</v>
      </c>
      <c r="L8" s="223">
        <v>0</v>
      </c>
      <c r="M8" s="182">
        <v>0</v>
      </c>
      <c r="N8" s="182">
        <v>0</v>
      </c>
      <c r="O8" s="182">
        <v>0</v>
      </c>
      <c r="P8" s="182">
        <v>0</v>
      </c>
      <c r="Q8" s="223">
        <v>0</v>
      </c>
      <c r="R8" s="182">
        <v>0</v>
      </c>
      <c r="S8" s="182">
        <v>0</v>
      </c>
      <c r="T8" s="182">
        <v>0</v>
      </c>
      <c r="U8" s="223">
        <v>0</v>
      </c>
      <c r="V8" s="182">
        <v>0</v>
      </c>
    </row>
    <row r="9" spans="1:22" ht="18" customHeight="1" x14ac:dyDescent="0.15">
      <c r="A9" s="81" t="s">
        <v>20</v>
      </c>
      <c r="B9" s="82">
        <f t="shared" si="1"/>
        <v>3</v>
      </c>
      <c r="C9" s="82">
        <f t="shared" si="2"/>
        <v>603.29100000000005</v>
      </c>
      <c r="D9" s="107">
        <f t="shared" si="3"/>
        <v>0</v>
      </c>
      <c r="E9" s="82">
        <f t="shared" si="4"/>
        <v>450</v>
      </c>
      <c r="F9" s="182">
        <v>3</v>
      </c>
      <c r="G9" s="182">
        <v>603.29100000000005</v>
      </c>
      <c r="H9" s="349">
        <v>0</v>
      </c>
      <c r="I9" s="182">
        <v>450</v>
      </c>
      <c r="J9" s="350">
        <v>0</v>
      </c>
      <c r="K9" s="350">
        <v>0</v>
      </c>
      <c r="L9" s="349">
        <v>0</v>
      </c>
      <c r="M9" s="350">
        <v>0</v>
      </c>
      <c r="N9" s="182">
        <v>0</v>
      </c>
      <c r="O9" s="182">
        <v>0</v>
      </c>
      <c r="P9" s="182">
        <v>0</v>
      </c>
      <c r="Q9" s="223">
        <v>0</v>
      </c>
      <c r="R9" s="182">
        <v>0</v>
      </c>
      <c r="S9" s="350">
        <v>0</v>
      </c>
      <c r="T9" s="350">
        <v>0</v>
      </c>
      <c r="U9" s="349">
        <v>0</v>
      </c>
      <c r="V9" s="350">
        <v>0</v>
      </c>
    </row>
    <row r="10" spans="1:22" ht="18" customHeight="1" x14ac:dyDescent="0.15">
      <c r="A10" s="81" t="s">
        <v>22</v>
      </c>
      <c r="B10" s="82">
        <f t="shared" si="1"/>
        <v>1</v>
      </c>
      <c r="C10" s="82">
        <f t="shared" si="2"/>
        <v>59.940300000000001</v>
      </c>
      <c r="D10" s="107">
        <f t="shared" si="3"/>
        <v>0</v>
      </c>
      <c r="E10" s="82">
        <f t="shared" si="4"/>
        <v>99</v>
      </c>
      <c r="F10" s="182">
        <v>1</v>
      </c>
      <c r="G10" s="182">
        <v>59.940300000000001</v>
      </c>
      <c r="H10" s="223">
        <v>0</v>
      </c>
      <c r="I10" s="182">
        <v>99</v>
      </c>
      <c r="J10" s="182">
        <v>0</v>
      </c>
      <c r="K10" s="182">
        <v>0</v>
      </c>
      <c r="L10" s="223">
        <v>0</v>
      </c>
      <c r="M10" s="182">
        <v>0</v>
      </c>
      <c r="N10" s="182">
        <v>0</v>
      </c>
      <c r="O10" s="182">
        <v>0</v>
      </c>
      <c r="P10" s="182">
        <v>0</v>
      </c>
      <c r="Q10" s="223">
        <v>0</v>
      </c>
      <c r="R10" s="182">
        <v>0</v>
      </c>
      <c r="S10" s="182">
        <v>0</v>
      </c>
      <c r="T10" s="182">
        <v>0</v>
      </c>
      <c r="U10" s="223">
        <v>0</v>
      </c>
      <c r="V10" s="182">
        <v>0</v>
      </c>
    </row>
    <row r="11" spans="1:22" ht="18" customHeight="1" x14ac:dyDescent="0.15">
      <c r="A11" s="81" t="s">
        <v>24</v>
      </c>
      <c r="B11" s="82">
        <f t="shared" si="1"/>
        <v>0</v>
      </c>
      <c r="C11" s="82">
        <f t="shared" si="2"/>
        <v>0</v>
      </c>
      <c r="D11" s="107">
        <f t="shared" si="3"/>
        <v>0</v>
      </c>
      <c r="E11" s="82">
        <f t="shared" si="4"/>
        <v>0</v>
      </c>
      <c r="F11" s="182">
        <v>0</v>
      </c>
      <c r="G11" s="182">
        <v>0</v>
      </c>
      <c r="H11" s="223">
        <v>0</v>
      </c>
      <c r="I11" s="182">
        <v>0</v>
      </c>
      <c r="J11" s="182">
        <v>0</v>
      </c>
      <c r="K11" s="182">
        <v>0</v>
      </c>
      <c r="L11" s="223">
        <v>0</v>
      </c>
      <c r="M11" s="182">
        <v>0</v>
      </c>
      <c r="N11" s="182">
        <v>0</v>
      </c>
      <c r="O11" s="182">
        <v>0</v>
      </c>
      <c r="P11" s="182">
        <v>0</v>
      </c>
      <c r="Q11" s="223">
        <v>0</v>
      </c>
      <c r="R11" s="182">
        <v>0</v>
      </c>
      <c r="S11" s="182">
        <v>0</v>
      </c>
      <c r="T11" s="182">
        <v>0</v>
      </c>
      <c r="U11" s="223">
        <v>0</v>
      </c>
      <c r="V11" s="182">
        <v>0</v>
      </c>
    </row>
    <row r="12" spans="1:22" ht="18" customHeight="1" x14ac:dyDescent="0.15">
      <c r="A12" s="81" t="s">
        <v>25</v>
      </c>
      <c r="B12" s="82">
        <f t="shared" si="1"/>
        <v>0</v>
      </c>
      <c r="C12" s="82">
        <f t="shared" si="2"/>
        <v>0</v>
      </c>
      <c r="D12" s="107">
        <f t="shared" si="3"/>
        <v>0</v>
      </c>
      <c r="E12" s="82">
        <f t="shared" si="4"/>
        <v>0</v>
      </c>
      <c r="F12" s="182">
        <v>0</v>
      </c>
      <c r="G12" s="182">
        <v>0</v>
      </c>
      <c r="H12" s="223">
        <v>0</v>
      </c>
      <c r="I12" s="182">
        <v>0</v>
      </c>
      <c r="J12" s="182">
        <v>0</v>
      </c>
      <c r="K12" s="182">
        <v>0</v>
      </c>
      <c r="L12" s="223">
        <v>0</v>
      </c>
      <c r="M12" s="182">
        <v>0</v>
      </c>
      <c r="N12" s="182">
        <v>0</v>
      </c>
      <c r="O12" s="182">
        <v>0</v>
      </c>
      <c r="P12" s="182">
        <v>0</v>
      </c>
      <c r="Q12" s="223">
        <v>0</v>
      </c>
      <c r="R12" s="182">
        <v>0</v>
      </c>
      <c r="S12" s="182">
        <v>0</v>
      </c>
      <c r="T12" s="182">
        <v>0</v>
      </c>
      <c r="U12" s="223">
        <v>0</v>
      </c>
      <c r="V12" s="182">
        <v>0</v>
      </c>
    </row>
    <row r="13" spans="1:22" ht="18" customHeight="1" x14ac:dyDescent="0.15">
      <c r="A13" s="81" t="s">
        <v>27</v>
      </c>
      <c r="B13" s="82">
        <f t="shared" si="1"/>
        <v>0</v>
      </c>
      <c r="C13" s="82">
        <f t="shared" si="2"/>
        <v>0</v>
      </c>
      <c r="D13" s="107">
        <f t="shared" si="3"/>
        <v>0</v>
      </c>
      <c r="E13" s="82">
        <f t="shared" si="4"/>
        <v>0</v>
      </c>
      <c r="F13" s="182">
        <v>0</v>
      </c>
      <c r="G13" s="182">
        <v>0</v>
      </c>
      <c r="H13" s="223">
        <v>0</v>
      </c>
      <c r="I13" s="182">
        <v>0</v>
      </c>
      <c r="J13" s="182">
        <v>0</v>
      </c>
      <c r="K13" s="182">
        <v>0</v>
      </c>
      <c r="L13" s="223">
        <v>0</v>
      </c>
      <c r="M13" s="182">
        <v>0</v>
      </c>
      <c r="N13" s="182">
        <v>0</v>
      </c>
      <c r="O13" s="182">
        <v>0</v>
      </c>
      <c r="P13" s="182">
        <v>0</v>
      </c>
      <c r="Q13" s="223">
        <v>0</v>
      </c>
      <c r="R13" s="182">
        <v>0</v>
      </c>
      <c r="S13" s="182">
        <v>0</v>
      </c>
      <c r="T13" s="182">
        <v>0</v>
      </c>
      <c r="U13" s="223">
        <v>0</v>
      </c>
      <c r="V13" s="182">
        <v>0</v>
      </c>
    </row>
    <row r="14" spans="1:22" ht="18" customHeight="1" x14ac:dyDescent="0.15">
      <c r="A14" s="81" t="s">
        <v>29</v>
      </c>
      <c r="B14" s="82">
        <f t="shared" si="1"/>
        <v>0</v>
      </c>
      <c r="C14" s="82">
        <f t="shared" si="2"/>
        <v>0</v>
      </c>
      <c r="D14" s="107">
        <f t="shared" si="3"/>
        <v>0</v>
      </c>
      <c r="E14" s="82">
        <f t="shared" si="4"/>
        <v>0</v>
      </c>
      <c r="F14" s="182">
        <v>0</v>
      </c>
      <c r="G14" s="182">
        <v>0</v>
      </c>
      <c r="H14" s="223">
        <v>0</v>
      </c>
      <c r="I14" s="182">
        <v>0</v>
      </c>
      <c r="J14" s="182">
        <v>0</v>
      </c>
      <c r="K14" s="182">
        <v>0</v>
      </c>
      <c r="L14" s="223">
        <v>0</v>
      </c>
      <c r="M14" s="182">
        <v>0</v>
      </c>
      <c r="N14" s="182">
        <v>0</v>
      </c>
      <c r="O14" s="182">
        <v>0</v>
      </c>
      <c r="P14" s="182">
        <v>0</v>
      </c>
      <c r="Q14" s="223">
        <v>0</v>
      </c>
      <c r="R14" s="182">
        <v>0</v>
      </c>
      <c r="S14" s="182">
        <v>0</v>
      </c>
      <c r="T14" s="182">
        <v>0</v>
      </c>
      <c r="U14" s="223">
        <v>0</v>
      </c>
      <c r="V14" s="182">
        <v>0</v>
      </c>
    </row>
    <row r="15" spans="1:22" ht="18" customHeight="1" x14ac:dyDescent="0.15">
      <c r="A15" s="81" t="s">
        <v>31</v>
      </c>
      <c r="B15" s="82">
        <f t="shared" si="1"/>
        <v>1</v>
      </c>
      <c r="C15" s="82">
        <f t="shared" si="2"/>
        <v>507.81009999999998</v>
      </c>
      <c r="D15" s="107">
        <f t="shared" si="3"/>
        <v>0</v>
      </c>
      <c r="E15" s="82">
        <f t="shared" si="4"/>
        <v>13</v>
      </c>
      <c r="F15" s="182">
        <v>1</v>
      </c>
      <c r="G15" s="182">
        <v>507.81009999999998</v>
      </c>
      <c r="H15" s="223">
        <v>0</v>
      </c>
      <c r="I15" s="182">
        <v>13</v>
      </c>
      <c r="J15" s="182">
        <v>0</v>
      </c>
      <c r="K15" s="182">
        <v>0</v>
      </c>
      <c r="L15" s="223">
        <v>0</v>
      </c>
      <c r="M15" s="182">
        <v>0</v>
      </c>
      <c r="N15" s="182">
        <v>0</v>
      </c>
      <c r="O15" s="182">
        <v>0</v>
      </c>
      <c r="P15" s="182">
        <v>0</v>
      </c>
      <c r="Q15" s="223">
        <v>0</v>
      </c>
      <c r="R15" s="182">
        <v>0</v>
      </c>
      <c r="S15" s="182">
        <v>0</v>
      </c>
      <c r="T15" s="182">
        <v>0</v>
      </c>
      <c r="U15" s="223">
        <v>0</v>
      </c>
      <c r="V15" s="182">
        <v>0</v>
      </c>
    </row>
    <row r="16" spans="1:22" ht="18" customHeight="1" x14ac:dyDescent="0.15">
      <c r="A16" s="81" t="s">
        <v>32</v>
      </c>
      <c r="B16" s="82">
        <f t="shared" si="1"/>
        <v>0</v>
      </c>
      <c r="C16" s="82">
        <f t="shared" si="2"/>
        <v>0</v>
      </c>
      <c r="D16" s="107">
        <f t="shared" si="3"/>
        <v>0</v>
      </c>
      <c r="E16" s="82">
        <f t="shared" si="4"/>
        <v>0</v>
      </c>
      <c r="F16" s="182">
        <v>0</v>
      </c>
      <c r="G16" s="182">
        <v>0</v>
      </c>
      <c r="H16" s="223">
        <v>0</v>
      </c>
      <c r="I16" s="182">
        <v>0</v>
      </c>
      <c r="J16" s="182">
        <v>0</v>
      </c>
      <c r="K16" s="182">
        <v>0</v>
      </c>
      <c r="L16" s="223">
        <v>0</v>
      </c>
      <c r="M16" s="182">
        <v>0</v>
      </c>
      <c r="N16" s="182">
        <v>0</v>
      </c>
      <c r="O16" s="182">
        <v>0</v>
      </c>
      <c r="P16" s="182">
        <v>0</v>
      </c>
      <c r="Q16" s="223">
        <v>0</v>
      </c>
      <c r="R16" s="182">
        <v>0</v>
      </c>
      <c r="S16" s="182">
        <v>0</v>
      </c>
      <c r="T16" s="182">
        <v>0</v>
      </c>
      <c r="U16" s="223">
        <v>0</v>
      </c>
      <c r="V16" s="182">
        <v>0</v>
      </c>
    </row>
    <row r="17" spans="1:22" ht="18" customHeight="1" x14ac:dyDescent="0.15">
      <c r="A17" s="81" t="s">
        <v>39</v>
      </c>
      <c r="B17" s="82">
        <f t="shared" si="1"/>
        <v>0</v>
      </c>
      <c r="C17" s="82">
        <f t="shared" si="2"/>
        <v>0</v>
      </c>
      <c r="D17" s="107">
        <f t="shared" si="3"/>
        <v>0</v>
      </c>
      <c r="E17" s="82">
        <f t="shared" si="4"/>
        <v>0</v>
      </c>
      <c r="F17" s="182">
        <v>0</v>
      </c>
      <c r="G17" s="182">
        <v>0</v>
      </c>
      <c r="H17" s="223">
        <v>0</v>
      </c>
      <c r="I17" s="182">
        <v>0</v>
      </c>
      <c r="J17" s="182">
        <v>0</v>
      </c>
      <c r="K17" s="182">
        <v>0</v>
      </c>
      <c r="L17" s="223">
        <v>0</v>
      </c>
      <c r="M17" s="182">
        <v>0</v>
      </c>
      <c r="N17" s="182">
        <v>0</v>
      </c>
      <c r="O17" s="182">
        <v>0</v>
      </c>
      <c r="P17" s="182">
        <v>0</v>
      </c>
      <c r="Q17" s="223">
        <v>0</v>
      </c>
      <c r="R17" s="182">
        <v>0</v>
      </c>
      <c r="S17" s="182">
        <v>0</v>
      </c>
      <c r="T17" s="182">
        <v>0</v>
      </c>
      <c r="U17" s="223">
        <v>0</v>
      </c>
      <c r="V17" s="182">
        <v>0</v>
      </c>
    </row>
    <row r="18" spans="1:22" ht="18" customHeight="1" x14ac:dyDescent="0.15">
      <c r="A18" s="81" t="s">
        <v>43</v>
      </c>
      <c r="B18" s="82">
        <f t="shared" si="1"/>
        <v>0</v>
      </c>
      <c r="C18" s="82">
        <f t="shared" si="2"/>
        <v>0</v>
      </c>
      <c r="D18" s="107">
        <f t="shared" si="3"/>
        <v>0</v>
      </c>
      <c r="E18" s="82">
        <f t="shared" si="4"/>
        <v>0</v>
      </c>
      <c r="F18" s="182">
        <v>0</v>
      </c>
      <c r="G18" s="182">
        <v>0</v>
      </c>
      <c r="H18" s="223">
        <v>0</v>
      </c>
      <c r="I18" s="182">
        <v>0</v>
      </c>
      <c r="J18" s="182">
        <v>0</v>
      </c>
      <c r="K18" s="182">
        <v>0</v>
      </c>
      <c r="L18" s="223">
        <v>0</v>
      </c>
      <c r="M18" s="182">
        <v>0</v>
      </c>
      <c r="N18" s="182">
        <v>0</v>
      </c>
      <c r="O18" s="182">
        <v>0</v>
      </c>
      <c r="P18" s="182">
        <v>0</v>
      </c>
      <c r="Q18" s="223">
        <v>0</v>
      </c>
      <c r="R18" s="182">
        <v>0</v>
      </c>
      <c r="S18" s="182">
        <v>0</v>
      </c>
      <c r="T18" s="182">
        <v>0</v>
      </c>
      <c r="U18" s="223">
        <v>0</v>
      </c>
      <c r="V18" s="182">
        <v>0</v>
      </c>
    </row>
    <row r="19" spans="1:22" ht="18" customHeight="1" x14ac:dyDescent="0.15">
      <c r="A19" s="104" t="s">
        <v>45</v>
      </c>
      <c r="B19" s="85">
        <f t="shared" si="1"/>
        <v>0</v>
      </c>
      <c r="C19" s="85">
        <f t="shared" si="2"/>
        <v>0</v>
      </c>
      <c r="D19" s="108">
        <f t="shared" si="3"/>
        <v>0</v>
      </c>
      <c r="E19" s="85">
        <f t="shared" si="4"/>
        <v>0</v>
      </c>
      <c r="F19" s="345">
        <v>0</v>
      </c>
      <c r="G19" s="345">
        <v>0</v>
      </c>
      <c r="H19" s="351">
        <v>0</v>
      </c>
      <c r="I19" s="345">
        <v>0</v>
      </c>
      <c r="J19" s="345">
        <v>0</v>
      </c>
      <c r="K19" s="345">
        <v>0</v>
      </c>
      <c r="L19" s="351">
        <v>0</v>
      </c>
      <c r="M19" s="345">
        <v>0</v>
      </c>
      <c r="N19" s="345">
        <v>0</v>
      </c>
      <c r="O19" s="345">
        <v>0</v>
      </c>
      <c r="P19" s="345">
        <v>0</v>
      </c>
      <c r="Q19" s="351">
        <v>0</v>
      </c>
      <c r="R19" s="345">
        <v>0</v>
      </c>
      <c r="S19" s="345">
        <v>0</v>
      </c>
      <c r="T19" s="345">
        <v>0</v>
      </c>
      <c r="U19" s="351">
        <v>0</v>
      </c>
      <c r="V19" s="345">
        <v>0</v>
      </c>
    </row>
    <row r="20" spans="1:22" ht="12.95" customHeight="1" x14ac:dyDescent="0.15">
      <c r="A20" s="6" t="s">
        <v>339</v>
      </c>
      <c r="B20"/>
      <c r="C20"/>
      <c r="D20"/>
      <c r="E20"/>
      <c r="F20"/>
      <c r="G20"/>
      <c r="H20"/>
      <c r="I20"/>
      <c r="J20"/>
      <c r="K20"/>
      <c r="L20"/>
      <c r="M20"/>
      <c r="N20"/>
      <c r="O20"/>
      <c r="P20"/>
      <c r="Q20"/>
      <c r="R20"/>
      <c r="S20"/>
      <c r="T20"/>
      <c r="U20"/>
      <c r="V20"/>
    </row>
    <row r="21" spans="1:22" ht="12.95" customHeight="1" x14ac:dyDescent="0.15">
      <c r="A21" s="6" t="s">
        <v>340</v>
      </c>
      <c r="B21"/>
      <c r="C21"/>
      <c r="D21"/>
      <c r="E21"/>
      <c r="F21"/>
      <c r="G21"/>
      <c r="H21"/>
      <c r="I21"/>
      <c r="J21"/>
      <c r="K21"/>
      <c r="L21"/>
      <c r="M21"/>
      <c r="N21"/>
      <c r="O21"/>
      <c r="P21"/>
      <c r="Q21"/>
      <c r="R21"/>
      <c r="S21"/>
      <c r="T21"/>
      <c r="U21"/>
      <c r="V21"/>
    </row>
    <row r="22" spans="1:22" ht="12.95" customHeight="1" x14ac:dyDescent="0.15">
      <c r="A22" s="6" t="s">
        <v>341</v>
      </c>
      <c r="B22"/>
      <c r="C22"/>
      <c r="D22"/>
      <c r="E22"/>
      <c r="F22"/>
      <c r="G22"/>
      <c r="H22"/>
      <c r="I22"/>
      <c r="J22"/>
      <c r="K22"/>
      <c r="L22"/>
      <c r="M22"/>
      <c r="N22"/>
      <c r="O22"/>
      <c r="P22"/>
      <c r="Q22"/>
      <c r="R22"/>
      <c r="S22"/>
      <c r="T22"/>
      <c r="U22"/>
      <c r="V22"/>
    </row>
    <row r="23" spans="1:22" ht="12.95" customHeight="1" x14ac:dyDescent="0.15">
      <c r="A23" s="6" t="s">
        <v>342</v>
      </c>
      <c r="B23"/>
      <c r="C23"/>
      <c r="D23"/>
      <c r="E23"/>
      <c r="F23"/>
      <c r="G23"/>
      <c r="H23"/>
      <c r="I23"/>
      <c r="J23"/>
      <c r="K23"/>
      <c r="L23"/>
      <c r="M23"/>
      <c r="N23"/>
      <c r="O23"/>
      <c r="P23"/>
      <c r="Q23"/>
      <c r="R23"/>
      <c r="S23"/>
      <c r="T23"/>
      <c r="U23"/>
      <c r="V23"/>
    </row>
  </sheetData>
  <mergeCells count="6">
    <mergeCell ref="S3:V3"/>
    <mergeCell ref="A3:A4"/>
    <mergeCell ref="B3:E3"/>
    <mergeCell ref="F3:I3"/>
    <mergeCell ref="J3:M3"/>
    <mergeCell ref="N3:R3"/>
  </mergeCells>
  <phoneticPr fontId="4"/>
  <dataValidations count="1">
    <dataValidation type="decimal" operator="greaterThanOrEqual" allowBlank="1" showInputMessage="1" showErrorMessage="1" sqref="F6:V19" xr:uid="{539F393B-9B4C-4BBC-BDC9-C13471D48D76}">
      <formula1>0</formula1>
    </dataValidation>
  </dataValidations>
  <pageMargins left="0.59055118110236227" right="0.19685039370078741" top="0.78740157480314965" bottom="0.19685039370078741" header="0" footer="0"/>
  <pageSetup paperSize="9" scale="45" fitToHeight="0" pageOrder="overThenDown"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F00A3-4C64-4730-83B8-344F9D2DFFE8}">
  <sheetPr codeName="Sheet26">
    <pageSetUpPr autoPageBreaks="0" fitToPage="1"/>
  </sheetPr>
  <dimension ref="A1:I281"/>
  <sheetViews>
    <sheetView view="pageBreakPreview" topLeftCell="A258" zoomScaleNormal="100" zoomScaleSheetLayoutView="100" workbookViewId="0">
      <selection activeCell="D23" sqref="D23"/>
    </sheetView>
  </sheetViews>
  <sheetFormatPr defaultRowHeight="13.5" x14ac:dyDescent="0.15"/>
  <cols>
    <col min="1" max="1" width="25.5" customWidth="1"/>
    <col min="2" max="2" width="23.75" customWidth="1"/>
    <col min="3" max="4" width="14.75" customWidth="1"/>
    <col min="5" max="6" width="14.5" customWidth="1"/>
    <col min="7" max="8" width="14.75" customWidth="1"/>
    <col min="9" max="9" width="17.125" customWidth="1"/>
  </cols>
  <sheetData>
    <row r="1" spans="1:9" x14ac:dyDescent="0.15">
      <c r="A1" t="s">
        <v>343</v>
      </c>
    </row>
    <row r="2" spans="1:9" x14ac:dyDescent="0.15">
      <c r="I2" s="9" t="s">
        <v>344</v>
      </c>
    </row>
    <row r="3" spans="1:9" ht="12.95" customHeight="1" x14ac:dyDescent="0.15">
      <c r="A3" s="854" t="s">
        <v>345</v>
      </c>
      <c r="B3" s="856"/>
      <c r="C3" s="843" t="s">
        <v>346</v>
      </c>
      <c r="D3" s="843"/>
      <c r="E3" s="843" t="s">
        <v>347</v>
      </c>
      <c r="F3" s="843"/>
      <c r="G3" s="843" t="s">
        <v>348</v>
      </c>
      <c r="H3" s="844" t="s">
        <v>349</v>
      </c>
      <c r="I3" s="846" t="s">
        <v>350</v>
      </c>
    </row>
    <row r="4" spans="1:9" x14ac:dyDescent="0.15">
      <c r="A4" s="855"/>
      <c r="B4" s="857"/>
      <c r="C4" s="22" t="s">
        <v>351</v>
      </c>
      <c r="D4" s="22" t="s">
        <v>352</v>
      </c>
      <c r="E4" s="22" t="s">
        <v>351</v>
      </c>
      <c r="F4" s="22" t="s">
        <v>352</v>
      </c>
      <c r="G4" s="761"/>
      <c r="H4" s="760"/>
      <c r="I4" s="847"/>
    </row>
    <row r="5" spans="1:9" x14ac:dyDescent="0.15">
      <c r="A5" s="848">
        <v>45747</v>
      </c>
      <c r="B5" s="352" t="s">
        <v>353</v>
      </c>
      <c r="C5" s="353" cm="1">
        <f t="array" ref="C5">SUMPRODUCT((MOD(ROW(C22:C276)-MIN(ROW(C22:C276)),17)=0)*(C22:C276&gt;0)*C22:C276)</f>
        <v>1976</v>
      </c>
      <c r="D5" s="354" cm="1">
        <f t="array" ref="D5">SUMPRODUCT((MOD(ROW(D22:D276)-MIN(ROW(D22:D276)),17)=0)*(D22:D276&gt;0)*D22:D276)</f>
        <v>1510</v>
      </c>
      <c r="E5" s="355" cm="1">
        <f t="array" ref="E5">SUMPRODUCT((MOD(ROW(E22:E276)-MIN(ROW(E22:E276)),17)=0)*(E22:E276&gt;0)*E22:E276)</f>
        <v>1739.5119000000002</v>
      </c>
      <c r="F5" s="355" cm="1">
        <f t="array" ref="F5">SUMPRODUCT((MOD(ROW(F22:F276)-MIN(ROW(F22:F276)),17)=0)*(F22:F276&gt;0)*F22:F276)</f>
        <v>930.92860000000007</v>
      </c>
      <c r="G5" s="42" cm="1">
        <f t="array" ref="G5">SUMPRODUCT((MOD(ROW(G22:G276)-MIN(ROW(G22:G276)),17)=0)*(G22:G276&gt;0)*G22:G276)</f>
        <v>0</v>
      </c>
      <c r="H5" s="356" cm="1">
        <f t="array" ref="H5">SUMPRODUCT((MOD(ROW(H22:H276)-MIN(ROW(H22:H276)),17)=0)*(H22:H276&gt;0)*H22:H276)</f>
        <v>6860.5</v>
      </c>
      <c r="I5" s="357" cm="1">
        <f t="array" ref="I5">SUMPRODUCT((MOD(ROW(I22:I276)-MIN(ROW(I22:I276)),17)=0)*(I22:I276&gt;0)*I22:I276)</f>
        <v>246448732</v>
      </c>
    </row>
    <row r="6" spans="1:9" x14ac:dyDescent="0.15">
      <c r="A6" s="849">
        <v>45747</v>
      </c>
      <c r="B6" s="358" t="s">
        <v>354</v>
      </c>
      <c r="C6" s="359"/>
      <c r="D6" s="360"/>
      <c r="E6" s="361" cm="1">
        <f t="array" ref="E6">SUMPRODUCT((MOD(ROW(E23:E276)-MIN(ROW(E23:E276)),17)=0)*(E23:E276&gt;0)*E23:E276)</f>
        <v>3.1301999999999999</v>
      </c>
      <c r="F6" s="361" cm="1">
        <f t="array" ref="F6">SUMPRODUCT((MOD(ROW(F23:F276)-MIN(ROW(F23:F276)),17)=0)*(F23:F276&gt;0)*F23:F276)</f>
        <v>692.11339999999984</v>
      </c>
      <c r="G6" s="362"/>
      <c r="H6" s="359"/>
      <c r="I6" s="363"/>
    </row>
    <row r="7" spans="1:9" x14ac:dyDescent="0.15">
      <c r="A7" s="849">
        <v>45747</v>
      </c>
      <c r="B7" s="358" t="s">
        <v>355</v>
      </c>
      <c r="C7" s="359"/>
      <c r="D7" s="360"/>
      <c r="E7" s="361" cm="1">
        <f t="array" ref="E7">SUMPRODUCT((MOD(ROW(E24:E276)-MIN(ROW(E24:E276)),17)=0)*(E24:E276&gt;0)*E24:E276)</f>
        <v>5.7256</v>
      </c>
      <c r="F7" s="361" cm="1">
        <f t="array" ref="F7">SUMPRODUCT((MOD(ROW(F24:F276)-MIN(ROW(F24:F276)),17)=0)*(F24:F276&gt;0)*F24:F276)</f>
        <v>28.466999999999999</v>
      </c>
      <c r="G7" s="362"/>
      <c r="H7" s="359"/>
      <c r="I7" s="363"/>
    </row>
    <row r="8" spans="1:9" x14ac:dyDescent="0.15">
      <c r="A8" s="849">
        <v>45747</v>
      </c>
      <c r="B8" s="358" t="s">
        <v>356</v>
      </c>
      <c r="C8" s="359"/>
      <c r="D8" s="360"/>
      <c r="E8" s="361" cm="1">
        <f t="array" ref="E8">SUMPRODUCT((MOD(ROW(E25:E276)-MIN(ROW(E25:E276)),17)=0)*(E25:E276&gt;0)*E25:E276)</f>
        <v>854.59849999999994</v>
      </c>
      <c r="F8" s="361" cm="1">
        <f t="array" ref="F8">SUMPRODUCT((MOD(ROW(F25:F276)-MIN(ROW(F25:F276)),17)=0)*(F25:F276&gt;0)*F25:F276)</f>
        <v>0.44619999999999999</v>
      </c>
      <c r="G8" s="362"/>
      <c r="H8" s="364" cm="1">
        <f t="array" ref="H8">SUMPRODUCT((MOD(ROW(H25:H276)-MIN(ROW(H25:H276)),17)=0)*(H25:H276&gt;0)*H25:H276)</f>
        <v>4675.5</v>
      </c>
      <c r="I8" s="363"/>
    </row>
    <row r="9" spans="1:9" x14ac:dyDescent="0.15">
      <c r="A9" s="849">
        <v>45747</v>
      </c>
      <c r="B9" s="358" t="s">
        <v>357</v>
      </c>
      <c r="C9" s="359"/>
      <c r="D9" s="360"/>
      <c r="E9" s="361" cm="1">
        <f t="array" ref="E9">SUMPRODUCT((MOD(ROW(E26:E276)-MIN(ROW(E26:E276)),17)=0)*(E26:E276&gt;0)*E26:E276)</f>
        <v>21.714700000000001</v>
      </c>
      <c r="F9" s="361" cm="1">
        <f t="array" ref="F9">SUMPRODUCT((MOD(ROW(F26:F276)-MIN(ROW(F26:F276)),17)=0)*(F26:F276&gt;0)*F26:F276)</f>
        <v>0</v>
      </c>
      <c r="G9" s="362"/>
      <c r="H9" s="364" cm="1">
        <f t="array" ref="H9">SUMPRODUCT((MOD(ROW(H26:H276)-MIN(ROW(H26:H276)),17)=0)*(H26:H276&gt;0)*H26:H276)</f>
        <v>2185</v>
      </c>
      <c r="I9" s="363"/>
    </row>
    <row r="10" spans="1:9" x14ac:dyDescent="0.15">
      <c r="A10" s="849">
        <v>45747</v>
      </c>
      <c r="B10" s="358" t="s">
        <v>358</v>
      </c>
      <c r="C10" s="359"/>
      <c r="D10" s="360"/>
      <c r="E10" s="361" cm="1">
        <f t="array" ref="E10">SUMPRODUCT((MOD(ROW(E27:E276)-MIN(ROW(E27:E276)),17)=0)*(E27:E276&gt;0)*E27:E276)</f>
        <v>0</v>
      </c>
      <c r="F10" s="361" cm="1">
        <f t="array" ref="F10">SUMPRODUCT((MOD(ROW(F27:F276)-MIN(ROW(F27:F276)),17)=0)*(F27:F276&gt;0)*F27:F276)</f>
        <v>0.49349999999999999</v>
      </c>
      <c r="G10" s="362"/>
      <c r="H10" s="364" cm="1">
        <f t="array" ref="H10">SUMPRODUCT((MOD(ROW(H27:H276)-MIN(ROW(H27:H276)),17)=0)*(H27:H276&gt;0)*H27:H276)</f>
        <v>0</v>
      </c>
      <c r="I10" s="363"/>
    </row>
    <row r="11" spans="1:9" x14ac:dyDescent="0.15">
      <c r="A11" s="849">
        <v>45747</v>
      </c>
      <c r="B11" s="358" t="s">
        <v>359</v>
      </c>
      <c r="C11" s="359"/>
      <c r="D11" s="360"/>
      <c r="E11" s="361" cm="1">
        <f t="array" ref="E11">SUMPRODUCT((MOD(ROW(E28:E276)-MIN(ROW(E28:E276)),17)=0)*(E28:E276&gt;0)*E28:E276)</f>
        <v>0.85119999999999985</v>
      </c>
      <c r="F11" s="361" cm="1">
        <f t="array" ref="F11">SUMPRODUCT((MOD(ROW(F28:F276)-MIN(ROW(F28:F276)),17)=0)*(F28:F276&gt;0)*F28:F276)</f>
        <v>34.261099999999999</v>
      </c>
      <c r="G11" s="362"/>
      <c r="H11" s="364" cm="1">
        <f t="array" ref="H11">SUMPRODUCT((MOD(ROW(H28:H276)-MIN(ROW(H28:H276)),17)=0)*(H28:H276&gt;0)*H28:H276)</f>
        <v>0</v>
      </c>
      <c r="I11" s="363"/>
    </row>
    <row r="12" spans="1:9" x14ac:dyDescent="0.15">
      <c r="A12" s="849">
        <v>45747</v>
      </c>
      <c r="B12" s="358" t="s">
        <v>360</v>
      </c>
      <c r="C12" s="359"/>
      <c r="D12" s="360"/>
      <c r="E12" s="361" cm="1">
        <f t="array" ref="E12">SUMPRODUCT((MOD(ROW(E29:E276)-MIN(ROW(E29:E276)),17)=0)*(E29:E276&gt;0)*E29:E276)</f>
        <v>2.2370999999999999</v>
      </c>
      <c r="F12" s="361" cm="1">
        <f t="array" ref="F12">SUMPRODUCT((MOD(ROW(F29:F276)-MIN(ROW(F29:F276)),17)=0)*(F29:F276&gt;0)*F29:F276)</f>
        <v>0</v>
      </c>
      <c r="G12" s="362"/>
      <c r="H12" s="359"/>
      <c r="I12" s="363"/>
    </row>
    <row r="13" spans="1:9" x14ac:dyDescent="0.15">
      <c r="A13" s="849">
        <v>45747</v>
      </c>
      <c r="B13" s="358" t="s">
        <v>361</v>
      </c>
      <c r="C13" s="359"/>
      <c r="D13" s="360"/>
      <c r="E13" s="361" cm="1">
        <f t="array" ref="E13">SUMPRODUCT((MOD(ROW(E30:E276)-MIN(ROW(E30:E276)),17)=0)*(E30:E276&gt;0)*E30:E276)</f>
        <v>9.6097999999999999</v>
      </c>
      <c r="F13" s="361" cm="1">
        <f t="array" ref="F13">SUMPRODUCT((MOD(ROW(F30:F276)-MIN(ROW(F30:F276)),17)=0)*(F30:F276&gt;0)*F30:F276)</f>
        <v>0</v>
      </c>
      <c r="G13" s="362"/>
      <c r="H13" s="359"/>
      <c r="I13" s="363"/>
    </row>
    <row r="14" spans="1:9" x14ac:dyDescent="0.15">
      <c r="A14" s="849">
        <v>45747</v>
      </c>
      <c r="B14" s="358" t="s">
        <v>362</v>
      </c>
      <c r="C14" s="359"/>
      <c r="D14" s="360"/>
      <c r="E14" s="361" cm="1">
        <f t="array" ref="E14">SUMPRODUCT((MOD(ROW(E31:E276)-MIN(ROW(E31:E276)),17)=0)*(E31:E276&gt;0)*E31:E276)</f>
        <v>425.73300000000006</v>
      </c>
      <c r="F14" s="361" cm="1">
        <f t="array" ref="F14">SUMPRODUCT((MOD(ROW(F31:F276)-MIN(ROW(F31:F276)),17)=0)*(F31:F276&gt;0)*F31:F276)</f>
        <v>63.693000000000005</v>
      </c>
      <c r="G14" s="362"/>
      <c r="H14" s="364" cm="1">
        <f t="array" ref="H14">SUMPRODUCT((MOD(ROW(H31:H276)-MIN(ROW(H31:H276)),17)=0)*(H31:H276&gt;0)*H31:H276)</f>
        <v>0</v>
      </c>
      <c r="I14" s="363"/>
    </row>
    <row r="15" spans="1:9" x14ac:dyDescent="0.15">
      <c r="A15" s="849">
        <v>45747</v>
      </c>
      <c r="B15" s="358" t="s">
        <v>363</v>
      </c>
      <c r="C15" s="359"/>
      <c r="D15" s="360"/>
      <c r="E15" s="361" cm="1">
        <f t="array" ref="E15">SUMPRODUCT((MOD(ROW(E32:E276)-MIN(ROW(E32:E276)),17)=0)*(E32:E276&gt;0)*E32:E276)</f>
        <v>76.590599999999995</v>
      </c>
      <c r="F15" s="361" cm="1">
        <f t="array" ref="F15">SUMPRODUCT((MOD(ROW(F32:F276)-MIN(ROW(F32:F276)),17)=0)*(F32:F276&gt;0)*F32:F276)</f>
        <v>0</v>
      </c>
      <c r="G15" s="362"/>
      <c r="H15" s="359"/>
      <c r="I15" s="363"/>
    </row>
    <row r="16" spans="1:9" x14ac:dyDescent="0.15">
      <c r="A16" s="849">
        <v>45747</v>
      </c>
      <c r="B16" s="358" t="s">
        <v>364</v>
      </c>
      <c r="C16" s="359"/>
      <c r="D16" s="360"/>
      <c r="E16" s="361" cm="1">
        <f t="array" ref="E16">SUMPRODUCT((MOD(ROW(E33:E276)-MIN(ROW(E33:E276)),17)=0)*(E33:E276&gt;0)*E33:E276)</f>
        <v>4.3</v>
      </c>
      <c r="F16" s="361" cm="1">
        <f t="array" ref="F16">SUMPRODUCT((MOD(ROW(F33:F276)-MIN(ROW(F33:F276)),17)=0)*(F33:F276&gt;0)*F33:F276)</f>
        <v>0</v>
      </c>
      <c r="G16" s="362"/>
      <c r="H16" s="364"/>
      <c r="I16" s="363"/>
    </row>
    <row r="17" spans="1:9" x14ac:dyDescent="0.15">
      <c r="A17" s="849">
        <v>45747</v>
      </c>
      <c r="B17" s="358" t="s">
        <v>365</v>
      </c>
      <c r="C17" s="359"/>
      <c r="D17" s="360"/>
      <c r="E17" s="361" cm="1">
        <f t="array" ref="E17">SUMPRODUCT((MOD(ROW(E34:E276)-MIN(ROW(E34:E276)),17)=0)*(E34:E276&gt;0)*E34:E276)</f>
        <v>188.53089999999997</v>
      </c>
      <c r="F17" s="361" cm="1">
        <f t="array" ref="F17">SUMPRODUCT((MOD(ROW(F34:F276)-MIN(ROW(F34:F276)),17)=0)*(F34:F276&gt;0)*F34:F276)</f>
        <v>0</v>
      </c>
      <c r="G17" s="362"/>
      <c r="H17" s="364"/>
      <c r="I17" s="363"/>
    </row>
    <row r="18" spans="1:9" x14ac:dyDescent="0.15">
      <c r="A18" s="849">
        <v>45747</v>
      </c>
      <c r="B18" s="358" t="s">
        <v>366</v>
      </c>
      <c r="C18" s="359"/>
      <c r="D18" s="360"/>
      <c r="E18" s="361" cm="1">
        <f t="array" ref="E18">SUMPRODUCT((MOD(ROW(E35:E276)-MIN(ROW(E35:E276)),17)=0)*(E35:E276&gt;0)*E35:E276)</f>
        <v>1.5080999999999998</v>
      </c>
      <c r="F18" s="361" cm="1">
        <f t="array" ref="F18">SUMPRODUCT((MOD(ROW(F35:F276)-MIN(ROW(F35:F276)),17)=0)*(F35:F276&gt;0)*F35:F276)</f>
        <v>0</v>
      </c>
      <c r="G18" s="362"/>
      <c r="H18" s="364"/>
      <c r="I18" s="363"/>
    </row>
    <row r="19" spans="1:9" x14ac:dyDescent="0.15">
      <c r="A19" s="849">
        <v>45747</v>
      </c>
      <c r="B19" s="358" t="s">
        <v>367</v>
      </c>
      <c r="C19" s="359"/>
      <c r="D19" s="360"/>
      <c r="E19" s="361" cm="1">
        <f t="array" ref="E19">SUMPRODUCT((MOD(ROW(E36:E276)-MIN(ROW(E36:E276)),17)=0)*(E36:E276&gt;0)*E36:E276)</f>
        <v>0</v>
      </c>
      <c r="F19" s="361" cm="1">
        <f t="array" ref="F19">SUMPRODUCT((MOD(ROW(F36:F276)-MIN(ROW(F36:F276)),17)=0)*(F36:F276&gt;0)*F36:F276)</f>
        <v>0</v>
      </c>
      <c r="G19" s="45" cm="1">
        <f t="array" ref="G19">SUMPRODUCT((MOD(ROW(G36:G276)-MIN(ROW(G36:G276)),17)=0)*(G36:G276&gt;0)*G36:G276)</f>
        <v>0</v>
      </c>
      <c r="H19" s="364"/>
      <c r="I19" s="363"/>
    </row>
    <row r="20" spans="1:9" x14ac:dyDescent="0.15">
      <c r="A20" s="849">
        <v>45747</v>
      </c>
      <c r="B20" s="358" t="s">
        <v>368</v>
      </c>
      <c r="C20" s="359"/>
      <c r="D20" s="360"/>
      <c r="E20" s="361" cm="1">
        <f t="array" ref="E20">SUMPRODUCT((MOD(ROW(E37:E276)-MIN(ROW(E37:E276)),17)=0)*(E37:E276&gt;0)*E37:E276)</f>
        <v>3.3228000000000004</v>
      </c>
      <c r="F20" s="361" cm="1">
        <f t="array" ref="F20">SUMPRODUCT((MOD(ROW(F37:F276)-MIN(ROW(F37:F276)),17)=0)*(F37:F276&gt;0)*F37:F276)</f>
        <v>0.72789999999999999</v>
      </c>
      <c r="G20" s="362"/>
      <c r="H20" s="364" cm="1">
        <f t="array" ref="H20">SUMPRODUCT((MOD(ROW(H37:H276)-MIN(ROW(H37:H276)),17)=0)*(H37:H276&gt;0)*H37:H276)</f>
        <v>0</v>
      </c>
      <c r="I20" s="363"/>
    </row>
    <row r="21" spans="1:9" ht="13.5" customHeight="1" thickBot="1" x14ac:dyDescent="0.2">
      <c r="A21" s="850">
        <v>45747</v>
      </c>
      <c r="B21" s="365" t="s">
        <v>369</v>
      </c>
      <c r="C21" s="366"/>
      <c r="D21" s="367"/>
      <c r="E21" s="368" cm="1">
        <f t="array" ref="E21">SUMPRODUCT((MOD(ROW(E38:E276)-MIN(ROW(E38:E276)),17)=0)*(E38:E276&gt;0)*E38:E276)</f>
        <v>141.65940000000001</v>
      </c>
      <c r="F21" s="369" cm="1">
        <f t="array" ref="F21">SUMPRODUCT((MOD(ROW(F38:F276)-MIN(ROW(F38:F276)),17)=0)*(F38:F276&gt;0)*F38:F276)</f>
        <v>110.7265</v>
      </c>
      <c r="G21" s="370"/>
      <c r="H21" s="371" cm="1">
        <f t="array" ref="H21">SUMPRODUCT((MOD(ROW(H38:H276)-MIN(ROW(H38:H276)),17)=0)*(H38:H276&gt;0)*H38:H276)</f>
        <v>0</v>
      </c>
      <c r="I21" s="372"/>
    </row>
    <row r="22" spans="1:9" ht="14.25" thickTop="1" x14ac:dyDescent="0.15">
      <c r="A22" s="851" t="s">
        <v>130</v>
      </c>
      <c r="B22" s="373" t="s">
        <v>353</v>
      </c>
      <c r="C22" s="374">
        <v>43</v>
      </c>
      <c r="D22" s="374">
        <v>45</v>
      </c>
      <c r="E22" s="375" cm="1">
        <f t="array" ref="E22">SUMPRODUCT((E23:E38&gt;0)*E23:E38)</f>
        <v>69.440200000000004</v>
      </c>
      <c r="F22" s="375" cm="1">
        <f t="array" ref="F22">SUMPRODUCT((F23:F38&gt;0)*F23:F38)</f>
        <v>28.3432</v>
      </c>
      <c r="G22" s="136">
        <f>IF(G36&gt;0,G36,0)</f>
        <v>0</v>
      </c>
      <c r="H22" s="376" cm="1">
        <f t="array" ref="H22">SUMPRODUCT((H25:H28&gt;0)*H25:H28) + SUMPRODUCT((H31&gt;0)*H31) + SUMPRODUCT((H37:H38&gt;0)*H37:H38)</f>
        <v>83</v>
      </c>
      <c r="I22" s="377">
        <v>3105909</v>
      </c>
    </row>
    <row r="23" spans="1:9" x14ac:dyDescent="0.15">
      <c r="A23" s="852" t="s">
        <v>130</v>
      </c>
      <c r="B23" s="358" t="s">
        <v>354</v>
      </c>
      <c r="C23" s="378"/>
      <c r="D23" s="378"/>
      <c r="E23" s="379">
        <v>0</v>
      </c>
      <c r="F23" s="379">
        <v>14.757000000000001</v>
      </c>
      <c r="G23" s="134"/>
      <c r="H23" s="378"/>
      <c r="I23" s="380"/>
    </row>
    <row r="24" spans="1:9" x14ac:dyDescent="0.15">
      <c r="A24" s="852" t="s">
        <v>130</v>
      </c>
      <c r="B24" s="358" t="s">
        <v>355</v>
      </c>
      <c r="C24" s="378"/>
      <c r="D24" s="378"/>
      <c r="E24" s="379">
        <v>0</v>
      </c>
      <c r="F24" s="379">
        <v>2.9399999999999999E-2</v>
      </c>
      <c r="G24" s="134"/>
      <c r="H24" s="378"/>
      <c r="I24" s="380"/>
    </row>
    <row r="25" spans="1:9" x14ac:dyDescent="0.15">
      <c r="A25" s="852" t="s">
        <v>130</v>
      </c>
      <c r="B25" s="358" t="s">
        <v>356</v>
      </c>
      <c r="C25" s="378"/>
      <c r="D25" s="378"/>
      <c r="E25" s="379">
        <v>34.870100000000001</v>
      </c>
      <c r="F25" s="379">
        <v>0.44619999999999999</v>
      </c>
      <c r="G25" s="134"/>
      <c r="H25" s="381">
        <v>78</v>
      </c>
      <c r="I25" s="380"/>
    </row>
    <row r="26" spans="1:9" x14ac:dyDescent="0.15">
      <c r="A26" s="852" t="s">
        <v>130</v>
      </c>
      <c r="B26" s="358" t="s">
        <v>357</v>
      </c>
      <c r="C26" s="378"/>
      <c r="D26" s="378"/>
      <c r="E26" s="379">
        <v>0</v>
      </c>
      <c r="F26" s="379">
        <v>0</v>
      </c>
      <c r="G26" s="134"/>
      <c r="H26" s="381">
        <v>5</v>
      </c>
      <c r="I26" s="380"/>
    </row>
    <row r="27" spans="1:9" x14ac:dyDescent="0.15">
      <c r="A27" s="852" t="s">
        <v>130</v>
      </c>
      <c r="B27" s="358" t="s">
        <v>358</v>
      </c>
      <c r="C27" s="378"/>
      <c r="D27" s="378"/>
      <c r="E27" s="379">
        <v>0</v>
      </c>
      <c r="F27" s="379">
        <v>0</v>
      </c>
      <c r="G27" s="134"/>
      <c r="H27" s="381">
        <v>0</v>
      </c>
      <c r="I27" s="380"/>
    </row>
    <row r="28" spans="1:9" x14ac:dyDescent="0.15">
      <c r="A28" s="852" t="s">
        <v>130</v>
      </c>
      <c r="B28" s="358" t="s">
        <v>359</v>
      </c>
      <c r="C28" s="378"/>
      <c r="D28" s="378"/>
      <c r="E28" s="379">
        <v>0</v>
      </c>
      <c r="F28" s="379">
        <v>0.1628</v>
      </c>
      <c r="G28" s="134"/>
      <c r="H28" s="381">
        <v>0</v>
      </c>
      <c r="I28" s="380"/>
    </row>
    <row r="29" spans="1:9" x14ac:dyDescent="0.15">
      <c r="A29" s="852" t="s">
        <v>130</v>
      </c>
      <c r="B29" s="358" t="s">
        <v>360</v>
      </c>
      <c r="C29" s="378"/>
      <c r="D29" s="378"/>
      <c r="E29" s="379">
        <v>0</v>
      </c>
      <c r="F29" s="379">
        <v>0</v>
      </c>
      <c r="G29" s="134"/>
      <c r="H29" s="378"/>
      <c r="I29" s="380"/>
    </row>
    <row r="30" spans="1:9" x14ac:dyDescent="0.15">
      <c r="A30" s="852" t="s">
        <v>130</v>
      </c>
      <c r="B30" s="358" t="s">
        <v>361</v>
      </c>
      <c r="C30" s="378"/>
      <c r="D30" s="378"/>
      <c r="E30" s="379">
        <v>0</v>
      </c>
      <c r="F30" s="379">
        <v>0</v>
      </c>
      <c r="G30" s="134"/>
      <c r="H30" s="378"/>
      <c r="I30" s="380"/>
    </row>
    <row r="31" spans="1:9" x14ac:dyDescent="0.15">
      <c r="A31" s="852" t="s">
        <v>130</v>
      </c>
      <c r="B31" s="358" t="s">
        <v>362</v>
      </c>
      <c r="C31" s="378"/>
      <c r="D31" s="378"/>
      <c r="E31" s="379">
        <v>26.118600000000004</v>
      </c>
      <c r="F31" s="379">
        <v>5.0385999999999997</v>
      </c>
      <c r="G31" s="134"/>
      <c r="H31" s="381">
        <v>0</v>
      </c>
      <c r="I31" s="380"/>
    </row>
    <row r="32" spans="1:9" x14ac:dyDescent="0.15">
      <c r="A32" s="852" t="s">
        <v>130</v>
      </c>
      <c r="B32" s="358" t="s">
        <v>363</v>
      </c>
      <c r="C32" s="378"/>
      <c r="D32" s="378"/>
      <c r="E32" s="379">
        <v>0</v>
      </c>
      <c r="F32" s="379">
        <v>0</v>
      </c>
      <c r="G32" s="134"/>
      <c r="H32" s="378"/>
      <c r="I32" s="380"/>
    </row>
    <row r="33" spans="1:9" x14ac:dyDescent="0.15">
      <c r="A33" s="852" t="s">
        <v>130</v>
      </c>
      <c r="B33" s="358" t="s">
        <v>364</v>
      </c>
      <c r="C33" s="378"/>
      <c r="D33" s="378"/>
      <c r="E33" s="379">
        <v>0</v>
      </c>
      <c r="F33" s="379">
        <v>0</v>
      </c>
      <c r="G33" s="134"/>
      <c r="H33" s="378"/>
      <c r="I33" s="380"/>
    </row>
    <row r="34" spans="1:9" x14ac:dyDescent="0.15">
      <c r="A34" s="852" t="s">
        <v>130</v>
      </c>
      <c r="B34" s="358" t="s">
        <v>365</v>
      </c>
      <c r="C34" s="378"/>
      <c r="D34" s="378"/>
      <c r="E34" s="379">
        <v>0</v>
      </c>
      <c r="F34" s="379">
        <v>0</v>
      </c>
      <c r="G34" s="134"/>
      <c r="H34" s="378"/>
      <c r="I34" s="380"/>
    </row>
    <row r="35" spans="1:9" x14ac:dyDescent="0.15">
      <c r="A35" s="852" t="s">
        <v>130</v>
      </c>
      <c r="B35" s="358" t="s">
        <v>366</v>
      </c>
      <c r="C35" s="378"/>
      <c r="D35" s="378"/>
      <c r="E35" s="379">
        <v>0</v>
      </c>
      <c r="F35" s="379">
        <v>0</v>
      </c>
      <c r="G35" s="134"/>
      <c r="H35" s="378"/>
      <c r="I35" s="380"/>
    </row>
    <row r="36" spans="1:9" x14ac:dyDescent="0.15">
      <c r="A36" s="852" t="s">
        <v>130</v>
      </c>
      <c r="B36" s="358" t="s">
        <v>367</v>
      </c>
      <c r="C36" s="378"/>
      <c r="D36" s="378"/>
      <c r="E36" s="379">
        <v>0</v>
      </c>
      <c r="F36" s="379">
        <v>0</v>
      </c>
      <c r="G36" s="382">
        <v>0</v>
      </c>
      <c r="H36" s="378"/>
      <c r="I36" s="380"/>
    </row>
    <row r="37" spans="1:9" x14ac:dyDescent="0.15">
      <c r="A37" s="852" t="s">
        <v>130</v>
      </c>
      <c r="B37" s="358" t="s">
        <v>368</v>
      </c>
      <c r="C37" s="378"/>
      <c r="D37" s="378"/>
      <c r="E37" s="379">
        <v>0</v>
      </c>
      <c r="F37" s="379">
        <v>0</v>
      </c>
      <c r="G37" s="134"/>
      <c r="H37" s="381">
        <v>0</v>
      </c>
      <c r="I37" s="380"/>
    </row>
    <row r="38" spans="1:9" x14ac:dyDescent="0.15">
      <c r="A38" s="853" t="s">
        <v>130</v>
      </c>
      <c r="B38" s="383" t="s">
        <v>369</v>
      </c>
      <c r="C38" s="384"/>
      <c r="D38" s="384"/>
      <c r="E38" s="385">
        <v>8.4515000000000029</v>
      </c>
      <c r="F38" s="385">
        <v>7.9091999999999993</v>
      </c>
      <c r="G38" s="60"/>
      <c r="H38" s="386">
        <v>0</v>
      </c>
      <c r="I38" s="387"/>
    </row>
    <row r="39" spans="1:9" x14ac:dyDescent="0.15">
      <c r="A39" s="839" t="s">
        <v>131</v>
      </c>
      <c r="B39" s="388" t="s">
        <v>353</v>
      </c>
      <c r="C39" s="389">
        <v>63</v>
      </c>
      <c r="D39" s="389">
        <v>69</v>
      </c>
      <c r="E39" s="390" cm="1">
        <f t="array" ref="E39">SUMPRODUCT((E40:E55&gt;0)*E40:E55)</f>
        <v>147.43090000000001</v>
      </c>
      <c r="F39" s="390" cm="1">
        <f t="array" ref="F39">SUMPRODUCT((F40:F55&gt;0)*F40:F55)</f>
        <v>73.44140000000003</v>
      </c>
      <c r="G39" s="39">
        <f>IF(G53&gt;0,G53,0)</f>
        <v>0</v>
      </c>
      <c r="H39" s="18" cm="1">
        <f t="array" ref="H39">SUMPRODUCT((H42:H45&gt;0)*H42:H45) + SUMPRODUCT((H48&gt;0)*H48) + SUMPRODUCT((H54:H55&gt;0)*H54:H55)</f>
        <v>56</v>
      </c>
      <c r="I39" s="391">
        <v>14524105</v>
      </c>
    </row>
    <row r="40" spans="1:9" s="13" customFormat="1" x14ac:dyDescent="0.15">
      <c r="A40" s="840" t="s">
        <v>131</v>
      </c>
      <c r="B40" s="358" t="s">
        <v>354</v>
      </c>
      <c r="C40" s="378"/>
      <c r="D40" s="378"/>
      <c r="E40" s="379">
        <v>0</v>
      </c>
      <c r="F40" s="379">
        <v>60.646200000000022</v>
      </c>
      <c r="G40" s="134"/>
      <c r="H40" s="378"/>
      <c r="I40" s="380"/>
    </row>
    <row r="41" spans="1:9" x14ac:dyDescent="0.15">
      <c r="A41" s="840" t="s">
        <v>131</v>
      </c>
      <c r="B41" s="358" t="s">
        <v>355</v>
      </c>
      <c r="C41" s="378"/>
      <c r="D41" s="378"/>
      <c r="E41" s="379">
        <v>0</v>
      </c>
      <c r="F41" s="379">
        <v>2.8434999999999997</v>
      </c>
      <c r="G41" s="134"/>
      <c r="H41" s="378"/>
      <c r="I41" s="380"/>
    </row>
    <row r="42" spans="1:9" x14ac:dyDescent="0.15">
      <c r="A42" s="840" t="s">
        <v>131</v>
      </c>
      <c r="B42" s="358" t="s">
        <v>356</v>
      </c>
      <c r="C42" s="378"/>
      <c r="D42" s="378"/>
      <c r="E42" s="379">
        <v>130.76870000000002</v>
      </c>
      <c r="F42" s="379">
        <v>0</v>
      </c>
      <c r="G42" s="134"/>
      <c r="H42" s="381">
        <v>54</v>
      </c>
      <c r="I42" s="380"/>
    </row>
    <row r="43" spans="1:9" x14ac:dyDescent="0.15">
      <c r="A43" s="840" t="s">
        <v>131</v>
      </c>
      <c r="B43" s="358" t="s">
        <v>357</v>
      </c>
      <c r="C43" s="378"/>
      <c r="D43" s="378"/>
      <c r="E43" s="379">
        <v>3.6600000000000001E-2</v>
      </c>
      <c r="F43" s="379">
        <v>0</v>
      </c>
      <c r="G43" s="134"/>
      <c r="H43" s="381">
        <v>2</v>
      </c>
      <c r="I43" s="380"/>
    </row>
    <row r="44" spans="1:9" x14ac:dyDescent="0.15">
      <c r="A44" s="840" t="s">
        <v>131</v>
      </c>
      <c r="B44" s="358" t="s">
        <v>358</v>
      </c>
      <c r="C44" s="378"/>
      <c r="D44" s="378"/>
      <c r="E44" s="379">
        <v>0</v>
      </c>
      <c r="F44" s="379">
        <v>0</v>
      </c>
      <c r="G44" s="134"/>
      <c r="H44" s="381">
        <v>0</v>
      </c>
      <c r="I44" s="380"/>
    </row>
    <row r="45" spans="1:9" x14ac:dyDescent="0.15">
      <c r="A45" s="840" t="s">
        <v>131</v>
      </c>
      <c r="B45" s="358" t="s">
        <v>359</v>
      </c>
      <c r="C45" s="378"/>
      <c r="D45" s="378"/>
      <c r="E45" s="379">
        <v>0.27800000000000002</v>
      </c>
      <c r="F45" s="379">
        <v>8.1600000000000006E-2</v>
      </c>
      <c r="G45" s="134"/>
      <c r="H45" s="381">
        <v>0</v>
      </c>
      <c r="I45" s="380"/>
    </row>
    <row r="46" spans="1:9" x14ac:dyDescent="0.15">
      <c r="A46" s="840" t="s">
        <v>131</v>
      </c>
      <c r="B46" s="358" t="s">
        <v>360</v>
      </c>
      <c r="C46" s="378"/>
      <c r="D46" s="378"/>
      <c r="E46" s="379">
        <v>0</v>
      </c>
      <c r="F46" s="379">
        <v>0</v>
      </c>
      <c r="G46" s="134"/>
      <c r="H46" s="378"/>
      <c r="I46" s="380"/>
    </row>
    <row r="47" spans="1:9" x14ac:dyDescent="0.15">
      <c r="A47" s="840" t="s">
        <v>131</v>
      </c>
      <c r="B47" s="358" t="s">
        <v>361</v>
      </c>
      <c r="C47" s="378"/>
      <c r="D47" s="378"/>
      <c r="E47" s="379">
        <v>0</v>
      </c>
      <c r="F47" s="379">
        <v>0</v>
      </c>
      <c r="G47" s="134"/>
      <c r="H47" s="378"/>
      <c r="I47" s="380"/>
    </row>
    <row r="48" spans="1:9" x14ac:dyDescent="0.15">
      <c r="A48" s="840" t="s">
        <v>131</v>
      </c>
      <c r="B48" s="358" t="s">
        <v>362</v>
      </c>
      <c r="C48" s="378"/>
      <c r="D48" s="378"/>
      <c r="E48" s="379">
        <v>11.764900000000001</v>
      </c>
      <c r="F48" s="379">
        <v>6.0963999999999992</v>
      </c>
      <c r="G48" s="134"/>
      <c r="H48" s="381">
        <v>0</v>
      </c>
      <c r="I48" s="380"/>
    </row>
    <row r="49" spans="1:9" x14ac:dyDescent="0.15">
      <c r="A49" s="840" t="s">
        <v>131</v>
      </c>
      <c r="B49" s="358" t="s">
        <v>363</v>
      </c>
      <c r="C49" s="378"/>
      <c r="D49" s="378"/>
      <c r="E49" s="379">
        <v>0</v>
      </c>
      <c r="F49" s="379">
        <v>0</v>
      </c>
      <c r="G49" s="134"/>
      <c r="H49" s="378"/>
      <c r="I49" s="380"/>
    </row>
    <row r="50" spans="1:9" x14ac:dyDescent="0.15">
      <c r="A50" s="840" t="s">
        <v>131</v>
      </c>
      <c r="B50" s="358" t="s">
        <v>364</v>
      </c>
      <c r="C50" s="378"/>
      <c r="D50" s="378"/>
      <c r="E50" s="379">
        <v>0</v>
      </c>
      <c r="F50" s="379">
        <v>0</v>
      </c>
      <c r="G50" s="134"/>
      <c r="H50" s="378"/>
      <c r="I50" s="380"/>
    </row>
    <row r="51" spans="1:9" x14ac:dyDescent="0.15">
      <c r="A51" s="840" t="s">
        <v>131</v>
      </c>
      <c r="B51" s="358" t="s">
        <v>365</v>
      </c>
      <c r="C51" s="378"/>
      <c r="D51" s="378"/>
      <c r="E51" s="379">
        <v>0</v>
      </c>
      <c r="F51" s="379">
        <v>0</v>
      </c>
      <c r="G51" s="134"/>
      <c r="H51" s="378"/>
      <c r="I51" s="380"/>
    </row>
    <row r="52" spans="1:9" x14ac:dyDescent="0.15">
      <c r="A52" s="840" t="s">
        <v>131</v>
      </c>
      <c r="B52" s="358" t="s">
        <v>366</v>
      </c>
      <c r="C52" s="378"/>
      <c r="D52" s="378"/>
      <c r="E52" s="379">
        <v>0</v>
      </c>
      <c r="F52" s="379">
        <v>0</v>
      </c>
      <c r="G52" s="134"/>
      <c r="H52" s="378"/>
      <c r="I52" s="380"/>
    </row>
    <row r="53" spans="1:9" x14ac:dyDescent="0.15">
      <c r="A53" s="840" t="s">
        <v>131</v>
      </c>
      <c r="B53" s="358" t="s">
        <v>367</v>
      </c>
      <c r="C53" s="378"/>
      <c r="D53" s="378"/>
      <c r="E53" s="379">
        <v>0</v>
      </c>
      <c r="F53" s="379">
        <v>0</v>
      </c>
      <c r="G53" s="382">
        <v>0</v>
      </c>
      <c r="H53" s="378"/>
      <c r="I53" s="380"/>
    </row>
    <row r="54" spans="1:9" x14ac:dyDescent="0.15">
      <c r="A54" s="840" t="s">
        <v>131</v>
      </c>
      <c r="B54" s="358" t="s">
        <v>368</v>
      </c>
      <c r="C54" s="378"/>
      <c r="D54" s="378"/>
      <c r="E54" s="379">
        <v>0</v>
      </c>
      <c r="F54" s="379">
        <v>4.7500000000000001E-2</v>
      </c>
      <c r="G54" s="134"/>
      <c r="H54" s="381">
        <v>0</v>
      </c>
      <c r="I54" s="380"/>
    </row>
    <row r="55" spans="1:9" x14ac:dyDescent="0.15">
      <c r="A55" s="845" t="s">
        <v>131</v>
      </c>
      <c r="B55" s="392" t="s">
        <v>369</v>
      </c>
      <c r="C55" s="393"/>
      <c r="D55" s="393"/>
      <c r="E55" s="394">
        <v>4.5827000000000009</v>
      </c>
      <c r="F55" s="394">
        <v>3.7262000000000004</v>
      </c>
      <c r="G55" s="395"/>
      <c r="H55" s="396">
        <v>0</v>
      </c>
      <c r="I55" s="397"/>
    </row>
    <row r="56" spans="1:9" x14ac:dyDescent="0.15">
      <c r="A56" s="839" t="s">
        <v>132</v>
      </c>
      <c r="B56" s="388" t="s">
        <v>353</v>
      </c>
      <c r="C56" s="389">
        <v>116</v>
      </c>
      <c r="D56" s="389">
        <v>105</v>
      </c>
      <c r="E56" s="390" cm="1">
        <f t="array" ref="E56">SUMPRODUCT((E57:E72&gt;0)*E57:E72)</f>
        <v>61.190899999999978</v>
      </c>
      <c r="F56" s="390" cm="1">
        <f t="array" ref="F56">SUMPRODUCT((F57:F72&gt;0)*F57:F72)</f>
        <v>41.576799999999999</v>
      </c>
      <c r="G56" s="39">
        <f>IF(G70&gt;0,G70,0)</f>
        <v>0</v>
      </c>
      <c r="H56" s="18" cm="1">
        <f t="array" ref="H56">SUMPRODUCT((H59:H62&gt;0)*H59:H62) + SUMPRODUCT((H65&gt;0)*H65) + SUMPRODUCT((H71:H72&gt;0)*H71:H72)</f>
        <v>269</v>
      </c>
      <c r="I56" s="391">
        <v>8159761</v>
      </c>
    </row>
    <row r="57" spans="1:9" s="13" customFormat="1" x14ac:dyDescent="0.15">
      <c r="A57" s="840"/>
      <c r="B57" s="358" t="s">
        <v>354</v>
      </c>
      <c r="C57" s="378"/>
      <c r="D57" s="378"/>
      <c r="E57" s="379">
        <v>0</v>
      </c>
      <c r="F57" s="379">
        <v>18.776399999999995</v>
      </c>
      <c r="G57" s="134"/>
      <c r="H57" s="378"/>
      <c r="I57" s="380"/>
    </row>
    <row r="58" spans="1:9" x14ac:dyDescent="0.15">
      <c r="A58" s="840"/>
      <c r="B58" s="358" t="s">
        <v>355</v>
      </c>
      <c r="C58" s="378"/>
      <c r="D58" s="378"/>
      <c r="E58" s="379">
        <v>0</v>
      </c>
      <c r="F58" s="379">
        <v>1.2608999999999999</v>
      </c>
      <c r="G58" s="134"/>
      <c r="H58" s="378"/>
      <c r="I58" s="380"/>
    </row>
    <row r="59" spans="1:9" x14ac:dyDescent="0.15">
      <c r="A59" s="840"/>
      <c r="B59" s="358" t="s">
        <v>356</v>
      </c>
      <c r="C59" s="378"/>
      <c r="D59" s="378"/>
      <c r="E59" s="379">
        <v>42.93859999999998</v>
      </c>
      <c r="F59" s="379">
        <v>0</v>
      </c>
      <c r="G59" s="134"/>
      <c r="H59" s="381">
        <v>213</v>
      </c>
      <c r="I59" s="380"/>
    </row>
    <row r="60" spans="1:9" x14ac:dyDescent="0.15">
      <c r="A60" s="840"/>
      <c r="B60" s="358" t="s">
        <v>357</v>
      </c>
      <c r="C60" s="378"/>
      <c r="D60" s="378"/>
      <c r="E60" s="379">
        <v>0.17609999999999995</v>
      </c>
      <c r="F60" s="379">
        <v>0</v>
      </c>
      <c r="G60" s="134"/>
      <c r="H60" s="381">
        <v>56</v>
      </c>
      <c r="I60" s="380"/>
    </row>
    <row r="61" spans="1:9" x14ac:dyDescent="0.15">
      <c r="A61" s="840"/>
      <c r="B61" s="358" t="s">
        <v>358</v>
      </c>
      <c r="C61" s="378"/>
      <c r="D61" s="378"/>
      <c r="E61" s="379">
        <v>0</v>
      </c>
      <c r="F61" s="379">
        <v>0</v>
      </c>
      <c r="G61" s="134"/>
      <c r="H61" s="381">
        <v>0</v>
      </c>
      <c r="I61" s="380"/>
    </row>
    <row r="62" spans="1:9" x14ac:dyDescent="0.15">
      <c r="A62" s="840"/>
      <c r="B62" s="358" t="s">
        <v>359</v>
      </c>
      <c r="C62" s="378"/>
      <c r="D62" s="378"/>
      <c r="E62" s="379">
        <v>0</v>
      </c>
      <c r="F62" s="379">
        <v>10.618999999999998</v>
      </c>
      <c r="G62" s="134"/>
      <c r="H62" s="381">
        <v>0</v>
      </c>
      <c r="I62" s="380"/>
    </row>
    <row r="63" spans="1:9" x14ac:dyDescent="0.15">
      <c r="A63" s="840"/>
      <c r="B63" s="358" t="s">
        <v>360</v>
      </c>
      <c r="C63" s="378"/>
      <c r="D63" s="378"/>
      <c r="E63" s="379">
        <v>0</v>
      </c>
      <c r="F63" s="379">
        <v>0</v>
      </c>
      <c r="G63" s="134"/>
      <c r="H63" s="378"/>
      <c r="I63" s="380"/>
    </row>
    <row r="64" spans="1:9" x14ac:dyDescent="0.15">
      <c r="A64" s="840"/>
      <c r="B64" s="358" t="s">
        <v>361</v>
      </c>
      <c r="C64" s="378"/>
      <c r="D64" s="378"/>
      <c r="E64" s="379">
        <v>7.0207999999999995</v>
      </c>
      <c r="F64" s="379">
        <v>0</v>
      </c>
      <c r="G64" s="134"/>
      <c r="H64" s="378"/>
      <c r="I64" s="380"/>
    </row>
    <row r="65" spans="1:9" x14ac:dyDescent="0.15">
      <c r="A65" s="840"/>
      <c r="B65" s="358" t="s">
        <v>362</v>
      </c>
      <c r="C65" s="378"/>
      <c r="D65" s="378"/>
      <c r="E65" s="379">
        <v>0</v>
      </c>
      <c r="F65" s="379">
        <v>1.6651000000000002</v>
      </c>
      <c r="G65" s="134"/>
      <c r="H65" s="381">
        <v>0</v>
      </c>
      <c r="I65" s="380"/>
    </row>
    <row r="66" spans="1:9" x14ac:dyDescent="0.15">
      <c r="A66" s="840"/>
      <c r="B66" s="358" t="s">
        <v>363</v>
      </c>
      <c r="C66" s="378"/>
      <c r="D66" s="378"/>
      <c r="E66" s="379">
        <v>7.7299000000000007</v>
      </c>
      <c r="F66" s="379">
        <v>0</v>
      </c>
      <c r="G66" s="134"/>
      <c r="H66" s="378"/>
      <c r="I66" s="380"/>
    </row>
    <row r="67" spans="1:9" x14ac:dyDescent="0.15">
      <c r="A67" s="840"/>
      <c r="B67" s="358" t="s">
        <v>364</v>
      </c>
      <c r="C67" s="378"/>
      <c r="D67" s="378"/>
      <c r="E67" s="379">
        <v>0</v>
      </c>
      <c r="F67" s="379">
        <v>0</v>
      </c>
      <c r="G67" s="134"/>
      <c r="H67" s="378"/>
      <c r="I67" s="380"/>
    </row>
    <row r="68" spans="1:9" x14ac:dyDescent="0.15">
      <c r="A68" s="840"/>
      <c r="B68" s="358" t="s">
        <v>365</v>
      </c>
      <c r="C68" s="378"/>
      <c r="D68" s="378"/>
      <c r="E68" s="379">
        <v>0</v>
      </c>
      <c r="F68" s="379">
        <v>0</v>
      </c>
      <c r="G68" s="134"/>
      <c r="H68" s="378"/>
      <c r="I68" s="380"/>
    </row>
    <row r="69" spans="1:9" x14ac:dyDescent="0.15">
      <c r="A69" s="840"/>
      <c r="B69" s="358" t="s">
        <v>366</v>
      </c>
      <c r="C69" s="378"/>
      <c r="D69" s="378"/>
      <c r="E69" s="379">
        <v>0</v>
      </c>
      <c r="F69" s="379">
        <v>0</v>
      </c>
      <c r="G69" s="134"/>
      <c r="H69" s="378"/>
      <c r="I69" s="380"/>
    </row>
    <row r="70" spans="1:9" x14ac:dyDescent="0.15">
      <c r="A70" s="840"/>
      <c r="B70" s="358" t="s">
        <v>367</v>
      </c>
      <c r="C70" s="378"/>
      <c r="D70" s="378"/>
      <c r="E70" s="379">
        <v>0</v>
      </c>
      <c r="F70" s="379">
        <v>0</v>
      </c>
      <c r="G70" s="382">
        <v>0</v>
      </c>
      <c r="H70" s="378"/>
      <c r="I70" s="380"/>
    </row>
    <row r="71" spans="1:9" x14ac:dyDescent="0.15">
      <c r="A71" s="840"/>
      <c r="B71" s="358" t="s">
        <v>368</v>
      </c>
      <c r="C71" s="378"/>
      <c r="D71" s="378"/>
      <c r="E71" s="379">
        <v>0.88819999999999999</v>
      </c>
      <c r="F71" s="379">
        <v>0</v>
      </c>
      <c r="G71" s="134"/>
      <c r="H71" s="381">
        <v>0</v>
      </c>
      <c r="I71" s="380"/>
    </row>
    <row r="72" spans="1:9" x14ac:dyDescent="0.15">
      <c r="A72" s="845"/>
      <c r="B72" s="392" t="s">
        <v>369</v>
      </c>
      <c r="C72" s="393"/>
      <c r="D72" s="393"/>
      <c r="E72" s="394">
        <v>2.4373000000000009</v>
      </c>
      <c r="F72" s="394">
        <v>9.2553999999999998</v>
      </c>
      <c r="G72" s="395"/>
      <c r="H72" s="396">
        <v>0</v>
      </c>
      <c r="I72" s="397"/>
    </row>
    <row r="73" spans="1:9" x14ac:dyDescent="0.15">
      <c r="A73" s="839" t="s">
        <v>133</v>
      </c>
      <c r="B73" s="388" t="s">
        <v>353</v>
      </c>
      <c r="C73" s="389">
        <v>159</v>
      </c>
      <c r="D73" s="389">
        <v>97</v>
      </c>
      <c r="E73" s="390" cm="1">
        <f t="array" ref="E73">SUMPRODUCT((E74:E89&gt;0)*E74:E89)</f>
        <v>240.20259999999993</v>
      </c>
      <c r="F73" s="390" cm="1">
        <f t="array" ref="F73">SUMPRODUCT((F74:F89&gt;0)*F74:F89)</f>
        <v>27.547200000000004</v>
      </c>
      <c r="G73" s="39">
        <f>IF(G87&gt;0,G87,0)</f>
        <v>0</v>
      </c>
      <c r="H73" s="18" cm="1">
        <f t="array" ref="H73">SUMPRODUCT((H76:H79&gt;0)*H76:H79) + SUMPRODUCT((H82&gt;0)*H82) + SUMPRODUCT((H88:H89&gt;0)*H88:H89)</f>
        <v>398.5</v>
      </c>
      <c r="I73" s="391">
        <v>28557563</v>
      </c>
    </row>
    <row r="74" spans="1:9" s="13" customFormat="1" x14ac:dyDescent="0.15">
      <c r="A74" s="840"/>
      <c r="B74" s="358" t="s">
        <v>354</v>
      </c>
      <c r="C74" s="378"/>
      <c r="D74" s="378"/>
      <c r="E74" s="379">
        <v>0.42149999999999999</v>
      </c>
      <c r="F74" s="379">
        <v>12.361000000000001</v>
      </c>
      <c r="G74" s="134"/>
      <c r="H74" s="378"/>
      <c r="I74" s="380"/>
    </row>
    <row r="75" spans="1:9" x14ac:dyDescent="0.15">
      <c r="A75" s="840"/>
      <c r="B75" s="358" t="s">
        <v>355</v>
      </c>
      <c r="C75" s="378"/>
      <c r="D75" s="378"/>
      <c r="E75" s="379">
        <v>1.6916</v>
      </c>
      <c r="F75" s="379">
        <v>1.2916000000000001</v>
      </c>
      <c r="G75" s="134"/>
      <c r="H75" s="378"/>
      <c r="I75" s="380"/>
    </row>
    <row r="76" spans="1:9" x14ac:dyDescent="0.15">
      <c r="A76" s="840"/>
      <c r="B76" s="358" t="s">
        <v>356</v>
      </c>
      <c r="C76" s="378"/>
      <c r="D76" s="378"/>
      <c r="E76" s="379">
        <v>174.47849999999994</v>
      </c>
      <c r="F76" s="379">
        <v>0</v>
      </c>
      <c r="G76" s="134"/>
      <c r="H76" s="381">
        <v>390</v>
      </c>
      <c r="I76" s="380"/>
    </row>
    <row r="77" spans="1:9" x14ac:dyDescent="0.15">
      <c r="A77" s="840"/>
      <c r="B77" s="358" t="s">
        <v>357</v>
      </c>
      <c r="C77" s="378"/>
      <c r="D77" s="378"/>
      <c r="E77" s="379">
        <v>4.1300000000000003E-2</v>
      </c>
      <c r="F77" s="379">
        <v>0</v>
      </c>
      <c r="G77" s="134"/>
      <c r="H77" s="381">
        <v>8.5</v>
      </c>
      <c r="I77" s="380"/>
    </row>
    <row r="78" spans="1:9" x14ac:dyDescent="0.15">
      <c r="A78" s="840"/>
      <c r="B78" s="358" t="s">
        <v>358</v>
      </c>
      <c r="C78" s="378"/>
      <c r="D78" s="378"/>
      <c r="E78" s="379">
        <v>0</v>
      </c>
      <c r="F78" s="379">
        <v>0</v>
      </c>
      <c r="G78" s="134"/>
      <c r="H78" s="381">
        <v>0</v>
      </c>
      <c r="I78" s="380"/>
    </row>
    <row r="79" spans="1:9" x14ac:dyDescent="0.15">
      <c r="A79" s="840"/>
      <c r="B79" s="358" t="s">
        <v>359</v>
      </c>
      <c r="C79" s="378"/>
      <c r="D79" s="378"/>
      <c r="E79" s="379">
        <v>0.10249999999999999</v>
      </c>
      <c r="F79" s="379">
        <v>3.4000000000000002E-3</v>
      </c>
      <c r="G79" s="134"/>
      <c r="H79" s="381">
        <v>0</v>
      </c>
      <c r="I79" s="380"/>
    </row>
    <row r="80" spans="1:9" x14ac:dyDescent="0.15">
      <c r="A80" s="840"/>
      <c r="B80" s="358" t="s">
        <v>360</v>
      </c>
      <c r="C80" s="378"/>
      <c r="D80" s="378"/>
      <c r="E80" s="379">
        <v>0</v>
      </c>
      <c r="F80" s="379">
        <v>0</v>
      </c>
      <c r="G80" s="134"/>
      <c r="H80" s="378"/>
      <c r="I80" s="380"/>
    </row>
    <row r="81" spans="1:9" x14ac:dyDescent="0.15">
      <c r="A81" s="840"/>
      <c r="B81" s="358" t="s">
        <v>361</v>
      </c>
      <c r="C81" s="378"/>
      <c r="D81" s="378"/>
      <c r="E81" s="379">
        <v>0</v>
      </c>
      <c r="F81" s="379">
        <v>0</v>
      </c>
      <c r="G81" s="134"/>
      <c r="H81" s="378"/>
      <c r="I81" s="380"/>
    </row>
    <row r="82" spans="1:9" x14ac:dyDescent="0.15">
      <c r="A82" s="840"/>
      <c r="B82" s="358" t="s">
        <v>362</v>
      </c>
      <c r="C82" s="378"/>
      <c r="D82" s="378"/>
      <c r="E82" s="379">
        <v>50.0471</v>
      </c>
      <c r="F82" s="379">
        <v>0.36270000000000002</v>
      </c>
      <c r="G82" s="134"/>
      <c r="H82" s="381">
        <v>0</v>
      </c>
      <c r="I82" s="380"/>
    </row>
    <row r="83" spans="1:9" x14ac:dyDescent="0.15">
      <c r="A83" s="840"/>
      <c r="B83" s="358" t="s">
        <v>363</v>
      </c>
      <c r="C83" s="378"/>
      <c r="D83" s="378"/>
      <c r="E83" s="379">
        <v>0</v>
      </c>
      <c r="F83" s="379">
        <v>0</v>
      </c>
      <c r="G83" s="134"/>
      <c r="H83" s="378"/>
      <c r="I83" s="380"/>
    </row>
    <row r="84" spans="1:9" x14ac:dyDescent="0.15">
      <c r="A84" s="840"/>
      <c r="B84" s="358" t="s">
        <v>364</v>
      </c>
      <c r="C84" s="378"/>
      <c r="D84" s="378"/>
      <c r="E84" s="379">
        <v>0</v>
      </c>
      <c r="F84" s="379">
        <v>0</v>
      </c>
      <c r="G84" s="134"/>
      <c r="H84" s="378"/>
      <c r="I84" s="380"/>
    </row>
    <row r="85" spans="1:9" x14ac:dyDescent="0.15">
      <c r="A85" s="840"/>
      <c r="B85" s="358" t="s">
        <v>365</v>
      </c>
      <c r="C85" s="378"/>
      <c r="D85" s="378"/>
      <c r="E85" s="379">
        <v>0</v>
      </c>
      <c r="F85" s="379">
        <v>0</v>
      </c>
      <c r="G85" s="134"/>
      <c r="H85" s="378"/>
      <c r="I85" s="380"/>
    </row>
    <row r="86" spans="1:9" x14ac:dyDescent="0.15">
      <c r="A86" s="840"/>
      <c r="B86" s="358" t="s">
        <v>366</v>
      </c>
      <c r="C86" s="378"/>
      <c r="D86" s="378"/>
      <c r="E86" s="379">
        <v>0</v>
      </c>
      <c r="F86" s="379">
        <v>0</v>
      </c>
      <c r="G86" s="134"/>
      <c r="H86" s="378"/>
      <c r="I86" s="380"/>
    </row>
    <row r="87" spans="1:9" x14ac:dyDescent="0.15">
      <c r="A87" s="840"/>
      <c r="B87" s="358" t="s">
        <v>367</v>
      </c>
      <c r="C87" s="378"/>
      <c r="D87" s="378"/>
      <c r="E87" s="379">
        <v>0</v>
      </c>
      <c r="F87" s="379">
        <v>0</v>
      </c>
      <c r="G87" s="382">
        <v>0</v>
      </c>
      <c r="H87" s="378"/>
      <c r="I87" s="380"/>
    </row>
    <row r="88" spans="1:9" x14ac:dyDescent="0.15">
      <c r="A88" s="840"/>
      <c r="B88" s="358" t="s">
        <v>368</v>
      </c>
      <c r="C88" s="378"/>
      <c r="D88" s="378"/>
      <c r="E88" s="379">
        <v>0.11550000000000001</v>
      </c>
      <c r="F88" s="379">
        <v>1.52E-2</v>
      </c>
      <c r="G88" s="134"/>
      <c r="H88" s="381">
        <v>0</v>
      </c>
      <c r="I88" s="380"/>
    </row>
    <row r="89" spans="1:9" x14ac:dyDescent="0.15">
      <c r="A89" s="845"/>
      <c r="B89" s="392" t="s">
        <v>369</v>
      </c>
      <c r="C89" s="393"/>
      <c r="D89" s="393"/>
      <c r="E89" s="394">
        <v>13.304599999999997</v>
      </c>
      <c r="F89" s="394">
        <v>13.513300000000001</v>
      </c>
      <c r="G89" s="395"/>
      <c r="H89" s="396">
        <v>0</v>
      </c>
      <c r="I89" s="397"/>
    </row>
    <row r="90" spans="1:9" x14ac:dyDescent="0.15">
      <c r="A90" s="839" t="s">
        <v>134</v>
      </c>
      <c r="B90" s="388" t="s">
        <v>353</v>
      </c>
      <c r="C90" s="389">
        <v>360</v>
      </c>
      <c r="D90" s="389">
        <v>212</v>
      </c>
      <c r="E90" s="390" cm="1">
        <f t="array" ref="E90">SUMPRODUCT((E91:E106&gt;0)*E91:E106)</f>
        <v>456.35210000000001</v>
      </c>
      <c r="F90" s="390" cm="1">
        <f t="array" ref="F90">SUMPRODUCT((F91:F106&gt;0)*F91:F106)</f>
        <v>109.17189999999998</v>
      </c>
      <c r="G90" s="39">
        <f>IF(G104&gt;0,G104,0)</f>
        <v>0</v>
      </c>
      <c r="H90" s="18" cm="1">
        <f t="array" ref="H90">SUMPRODUCT((H93:H96&gt;0)*H93:H96) + SUMPRODUCT((H99&gt;0)*H99) + SUMPRODUCT((H105:H106&gt;0)*H105:H106)</f>
        <v>940.5</v>
      </c>
      <c r="I90" s="391">
        <v>76047292</v>
      </c>
    </row>
    <row r="91" spans="1:9" s="13" customFormat="1" x14ac:dyDescent="0.15">
      <c r="A91" s="840" t="s">
        <v>134</v>
      </c>
      <c r="B91" s="358" t="s">
        <v>354</v>
      </c>
      <c r="C91" s="378"/>
      <c r="D91" s="378"/>
      <c r="E91" s="379">
        <v>0.38649999999999995</v>
      </c>
      <c r="F91" s="379">
        <v>63.52389999999999</v>
      </c>
      <c r="G91" s="134"/>
      <c r="H91" s="378"/>
      <c r="I91" s="380"/>
    </row>
    <row r="92" spans="1:9" x14ac:dyDescent="0.15">
      <c r="A92" s="840" t="s">
        <v>134</v>
      </c>
      <c r="B92" s="358" t="s">
        <v>355</v>
      </c>
      <c r="C92" s="378"/>
      <c r="D92" s="378"/>
      <c r="E92" s="379">
        <v>8.8300000000000003E-2</v>
      </c>
      <c r="F92" s="379">
        <v>5.5814999999999992</v>
      </c>
      <c r="G92" s="134"/>
      <c r="H92" s="378"/>
      <c r="I92" s="380"/>
    </row>
    <row r="93" spans="1:9" x14ac:dyDescent="0.15">
      <c r="A93" s="840" t="s">
        <v>134</v>
      </c>
      <c r="B93" s="358" t="s">
        <v>356</v>
      </c>
      <c r="C93" s="378"/>
      <c r="D93" s="378"/>
      <c r="E93" s="379">
        <v>122.33330000000001</v>
      </c>
      <c r="F93" s="379">
        <v>0</v>
      </c>
      <c r="G93" s="134"/>
      <c r="H93" s="381">
        <v>723</v>
      </c>
      <c r="I93" s="380"/>
    </row>
    <row r="94" spans="1:9" x14ac:dyDescent="0.15">
      <c r="A94" s="840" t="s">
        <v>134</v>
      </c>
      <c r="B94" s="358" t="s">
        <v>357</v>
      </c>
      <c r="C94" s="378"/>
      <c r="D94" s="378"/>
      <c r="E94" s="379">
        <v>0.37509999999999999</v>
      </c>
      <c r="F94" s="379">
        <v>0</v>
      </c>
      <c r="G94" s="134"/>
      <c r="H94" s="381">
        <v>217.5</v>
      </c>
      <c r="I94" s="380"/>
    </row>
    <row r="95" spans="1:9" x14ac:dyDescent="0.15">
      <c r="A95" s="840" t="s">
        <v>134</v>
      </c>
      <c r="B95" s="358" t="s">
        <v>358</v>
      </c>
      <c r="C95" s="378"/>
      <c r="D95" s="378"/>
      <c r="E95" s="379">
        <v>0</v>
      </c>
      <c r="F95" s="379">
        <v>0.2742</v>
      </c>
      <c r="G95" s="134"/>
      <c r="H95" s="381">
        <v>0</v>
      </c>
      <c r="I95" s="380"/>
    </row>
    <row r="96" spans="1:9" x14ac:dyDescent="0.15">
      <c r="A96" s="840" t="s">
        <v>134</v>
      </c>
      <c r="B96" s="358" t="s">
        <v>359</v>
      </c>
      <c r="C96" s="378"/>
      <c r="D96" s="378"/>
      <c r="E96" s="379">
        <v>0.1017</v>
      </c>
      <c r="F96" s="379">
        <v>2.3913000000000002</v>
      </c>
      <c r="G96" s="134"/>
      <c r="H96" s="381">
        <v>0</v>
      </c>
      <c r="I96" s="380"/>
    </row>
    <row r="97" spans="1:9" x14ac:dyDescent="0.15">
      <c r="A97" s="840" t="s">
        <v>134</v>
      </c>
      <c r="B97" s="358" t="s">
        <v>360</v>
      </c>
      <c r="C97" s="378"/>
      <c r="D97" s="378"/>
      <c r="E97" s="379">
        <v>2.2370999999999999</v>
      </c>
      <c r="F97" s="379">
        <v>0</v>
      </c>
      <c r="G97" s="134"/>
      <c r="H97" s="378"/>
      <c r="I97" s="380"/>
    </row>
    <row r="98" spans="1:9" x14ac:dyDescent="0.15">
      <c r="A98" s="840" t="s">
        <v>134</v>
      </c>
      <c r="B98" s="358" t="s">
        <v>361</v>
      </c>
      <c r="C98" s="378"/>
      <c r="D98" s="378"/>
      <c r="E98" s="379">
        <v>0</v>
      </c>
      <c r="F98" s="379">
        <v>0</v>
      </c>
      <c r="G98" s="134"/>
      <c r="H98" s="378"/>
      <c r="I98" s="380"/>
    </row>
    <row r="99" spans="1:9" x14ac:dyDescent="0.15">
      <c r="A99" s="840" t="s">
        <v>134</v>
      </c>
      <c r="B99" s="358" t="s">
        <v>362</v>
      </c>
      <c r="C99" s="378"/>
      <c r="D99" s="378"/>
      <c r="E99" s="379">
        <v>107.65890000000002</v>
      </c>
      <c r="F99" s="379">
        <v>23.590499999999999</v>
      </c>
      <c r="G99" s="134"/>
      <c r="H99" s="381">
        <v>0</v>
      </c>
      <c r="I99" s="380"/>
    </row>
    <row r="100" spans="1:9" x14ac:dyDescent="0.15">
      <c r="A100" s="840" t="s">
        <v>134</v>
      </c>
      <c r="B100" s="358" t="s">
        <v>363</v>
      </c>
      <c r="C100" s="378"/>
      <c r="D100" s="378"/>
      <c r="E100" s="379">
        <v>28.474000000000004</v>
      </c>
      <c r="F100" s="379">
        <v>0</v>
      </c>
      <c r="G100" s="134"/>
      <c r="H100" s="378"/>
      <c r="I100" s="380"/>
    </row>
    <row r="101" spans="1:9" x14ac:dyDescent="0.15">
      <c r="A101" s="840" t="s">
        <v>134</v>
      </c>
      <c r="B101" s="358" t="s">
        <v>364</v>
      </c>
      <c r="C101" s="378"/>
      <c r="D101" s="378"/>
      <c r="E101" s="379">
        <v>0</v>
      </c>
      <c r="F101" s="379">
        <v>0</v>
      </c>
      <c r="G101" s="134"/>
      <c r="H101" s="378"/>
      <c r="I101" s="380"/>
    </row>
    <row r="102" spans="1:9" x14ac:dyDescent="0.15">
      <c r="A102" s="840" t="s">
        <v>134</v>
      </c>
      <c r="B102" s="358" t="s">
        <v>365</v>
      </c>
      <c r="C102" s="378"/>
      <c r="D102" s="378"/>
      <c r="E102" s="379">
        <v>184.9298</v>
      </c>
      <c r="F102" s="379">
        <v>0</v>
      </c>
      <c r="G102" s="134"/>
      <c r="H102" s="378"/>
      <c r="I102" s="380"/>
    </row>
    <row r="103" spans="1:9" x14ac:dyDescent="0.15">
      <c r="A103" s="840" t="s">
        <v>134</v>
      </c>
      <c r="B103" s="358" t="s">
        <v>366</v>
      </c>
      <c r="C103" s="378"/>
      <c r="D103" s="378"/>
      <c r="E103" s="379">
        <v>0</v>
      </c>
      <c r="F103" s="379">
        <v>0</v>
      </c>
      <c r="G103" s="134"/>
      <c r="H103" s="378"/>
      <c r="I103" s="380"/>
    </row>
    <row r="104" spans="1:9" x14ac:dyDescent="0.15">
      <c r="A104" s="840" t="s">
        <v>134</v>
      </c>
      <c r="B104" s="358" t="s">
        <v>367</v>
      </c>
      <c r="C104" s="378"/>
      <c r="D104" s="378"/>
      <c r="E104" s="379">
        <v>0</v>
      </c>
      <c r="F104" s="379">
        <v>0</v>
      </c>
      <c r="G104" s="382">
        <v>0</v>
      </c>
      <c r="H104" s="378"/>
      <c r="I104" s="380"/>
    </row>
    <row r="105" spans="1:9" x14ac:dyDescent="0.15">
      <c r="A105" s="840" t="s">
        <v>134</v>
      </c>
      <c r="B105" s="358" t="s">
        <v>368</v>
      </c>
      <c r="C105" s="378"/>
      <c r="D105" s="378"/>
      <c r="E105" s="379">
        <v>4.87E-2</v>
      </c>
      <c r="F105" s="379">
        <v>1.2E-2</v>
      </c>
      <c r="G105" s="134"/>
      <c r="H105" s="381">
        <v>0</v>
      </c>
      <c r="I105" s="380"/>
    </row>
    <row r="106" spans="1:9" x14ac:dyDescent="0.15">
      <c r="A106" s="845" t="s">
        <v>134</v>
      </c>
      <c r="B106" s="392" t="s">
        <v>369</v>
      </c>
      <c r="C106" s="393"/>
      <c r="D106" s="393"/>
      <c r="E106" s="394">
        <v>9.7186999999999983</v>
      </c>
      <c r="F106" s="394">
        <v>13.798499999999999</v>
      </c>
      <c r="G106" s="395"/>
      <c r="H106" s="396">
        <v>0</v>
      </c>
      <c r="I106" s="397"/>
    </row>
    <row r="107" spans="1:9" x14ac:dyDescent="0.15">
      <c r="A107" s="839" t="s">
        <v>135</v>
      </c>
      <c r="B107" s="388" t="s">
        <v>353</v>
      </c>
      <c r="C107" s="389">
        <v>107</v>
      </c>
      <c r="D107" s="389">
        <v>87</v>
      </c>
      <c r="E107" s="390" cm="1">
        <f t="array" ref="E107">SUMPRODUCT((E108:E123&gt;0)*E108:E123)</f>
        <v>39.625299999999996</v>
      </c>
      <c r="F107" s="390" cm="1">
        <f t="array" ref="F107">SUMPRODUCT((F108:F123&gt;0)*F108:F123)</f>
        <v>84.550399999999996</v>
      </c>
      <c r="G107" s="39">
        <f>IF(G121&gt;0,G121,0)</f>
        <v>0</v>
      </c>
      <c r="H107" s="18" cm="1">
        <f t="array" ref="H107">SUMPRODUCT((H110:H113&gt;0)*H110:H113) + SUMPRODUCT((H116&gt;0)*H116) + SUMPRODUCT((H122:H123&gt;0)*H122:H123)</f>
        <v>487</v>
      </c>
      <c r="I107" s="391">
        <v>6320909</v>
      </c>
    </row>
    <row r="108" spans="1:9" s="13" customFormat="1" x14ac:dyDescent="0.15">
      <c r="A108" s="840" t="s">
        <v>135</v>
      </c>
      <c r="B108" s="358" t="s">
        <v>354</v>
      </c>
      <c r="C108" s="378"/>
      <c r="D108" s="378"/>
      <c r="E108" s="379">
        <v>0</v>
      </c>
      <c r="F108" s="379">
        <v>79.903300000000002</v>
      </c>
      <c r="G108" s="134"/>
      <c r="H108" s="378"/>
      <c r="I108" s="380"/>
    </row>
    <row r="109" spans="1:9" x14ac:dyDescent="0.15">
      <c r="A109" s="840" t="s">
        <v>135</v>
      </c>
      <c r="B109" s="358" t="s">
        <v>355</v>
      </c>
      <c r="C109" s="378"/>
      <c r="D109" s="378"/>
      <c r="E109" s="379">
        <v>0</v>
      </c>
      <c r="F109" s="379">
        <v>0.12849999999999998</v>
      </c>
      <c r="G109" s="134"/>
      <c r="H109" s="378"/>
      <c r="I109" s="380"/>
    </row>
    <row r="110" spans="1:9" x14ac:dyDescent="0.15">
      <c r="A110" s="840" t="s">
        <v>135</v>
      </c>
      <c r="B110" s="358" t="s">
        <v>356</v>
      </c>
      <c r="C110" s="378"/>
      <c r="D110" s="378"/>
      <c r="E110" s="379">
        <v>21.911199999999994</v>
      </c>
      <c r="F110" s="379">
        <v>0</v>
      </c>
      <c r="G110" s="134"/>
      <c r="H110" s="381">
        <v>340</v>
      </c>
      <c r="I110" s="380"/>
    </row>
    <row r="111" spans="1:9" x14ac:dyDescent="0.15">
      <c r="A111" s="840" t="s">
        <v>135</v>
      </c>
      <c r="B111" s="358" t="s">
        <v>357</v>
      </c>
      <c r="C111" s="378"/>
      <c r="D111" s="378"/>
      <c r="E111" s="379">
        <v>1.5842000000000001</v>
      </c>
      <c r="F111" s="379">
        <v>0</v>
      </c>
      <c r="G111" s="134"/>
      <c r="H111" s="381">
        <v>147</v>
      </c>
      <c r="I111" s="380"/>
    </row>
    <row r="112" spans="1:9" x14ac:dyDescent="0.15">
      <c r="A112" s="840" t="s">
        <v>135</v>
      </c>
      <c r="B112" s="358" t="s">
        <v>358</v>
      </c>
      <c r="C112" s="378"/>
      <c r="D112" s="378"/>
      <c r="E112" s="379">
        <v>0</v>
      </c>
      <c r="F112" s="379">
        <v>0</v>
      </c>
      <c r="G112" s="134"/>
      <c r="H112" s="381">
        <v>0</v>
      </c>
      <c r="I112" s="380"/>
    </row>
    <row r="113" spans="1:9" x14ac:dyDescent="0.15">
      <c r="A113" s="840" t="s">
        <v>135</v>
      </c>
      <c r="B113" s="358" t="s">
        <v>359</v>
      </c>
      <c r="C113" s="378"/>
      <c r="D113" s="378"/>
      <c r="E113" s="379">
        <v>3.3799999999999997E-2</v>
      </c>
      <c r="F113" s="379">
        <v>1.2850999999999999</v>
      </c>
      <c r="G113" s="134"/>
      <c r="H113" s="381">
        <v>0</v>
      </c>
      <c r="I113" s="380"/>
    </row>
    <row r="114" spans="1:9" x14ac:dyDescent="0.15">
      <c r="A114" s="840" t="s">
        <v>135</v>
      </c>
      <c r="B114" s="358" t="s">
        <v>360</v>
      </c>
      <c r="C114" s="378"/>
      <c r="D114" s="378"/>
      <c r="E114" s="379">
        <v>0</v>
      </c>
      <c r="F114" s="379">
        <v>0</v>
      </c>
      <c r="G114" s="134"/>
      <c r="H114" s="378"/>
      <c r="I114" s="380"/>
    </row>
    <row r="115" spans="1:9" x14ac:dyDescent="0.15">
      <c r="A115" s="840" t="s">
        <v>135</v>
      </c>
      <c r="B115" s="358" t="s">
        <v>361</v>
      </c>
      <c r="C115" s="378"/>
      <c r="D115" s="378"/>
      <c r="E115" s="379">
        <v>0</v>
      </c>
      <c r="F115" s="379">
        <v>0</v>
      </c>
      <c r="G115" s="134"/>
      <c r="H115" s="378"/>
      <c r="I115" s="380"/>
    </row>
    <row r="116" spans="1:9" x14ac:dyDescent="0.15">
      <c r="A116" s="840" t="s">
        <v>135</v>
      </c>
      <c r="B116" s="358" t="s">
        <v>362</v>
      </c>
      <c r="C116" s="378"/>
      <c r="D116" s="378"/>
      <c r="E116" s="379">
        <v>0</v>
      </c>
      <c r="F116" s="379">
        <v>1.6199999999999999E-2</v>
      </c>
      <c r="G116" s="134"/>
      <c r="H116" s="381">
        <v>0</v>
      </c>
      <c r="I116" s="380"/>
    </row>
    <row r="117" spans="1:9" x14ac:dyDescent="0.15">
      <c r="A117" s="840" t="s">
        <v>135</v>
      </c>
      <c r="B117" s="358" t="s">
        <v>363</v>
      </c>
      <c r="C117" s="378"/>
      <c r="D117" s="378"/>
      <c r="E117" s="379">
        <v>0</v>
      </c>
      <c r="F117" s="379">
        <v>0</v>
      </c>
      <c r="G117" s="134"/>
      <c r="H117" s="378"/>
      <c r="I117" s="380"/>
    </row>
    <row r="118" spans="1:9" x14ac:dyDescent="0.15">
      <c r="A118" s="840" t="s">
        <v>135</v>
      </c>
      <c r="B118" s="358" t="s">
        <v>364</v>
      </c>
      <c r="C118" s="378"/>
      <c r="D118" s="378"/>
      <c r="E118" s="379">
        <v>0</v>
      </c>
      <c r="F118" s="379">
        <v>0</v>
      </c>
      <c r="G118" s="134"/>
      <c r="H118" s="378"/>
      <c r="I118" s="380"/>
    </row>
    <row r="119" spans="1:9" x14ac:dyDescent="0.15">
      <c r="A119" s="840" t="s">
        <v>135</v>
      </c>
      <c r="B119" s="358" t="s">
        <v>365</v>
      </c>
      <c r="C119" s="378"/>
      <c r="D119" s="378"/>
      <c r="E119" s="379">
        <v>0</v>
      </c>
      <c r="F119" s="379">
        <v>0</v>
      </c>
      <c r="G119" s="134"/>
      <c r="H119" s="378"/>
      <c r="I119" s="380"/>
    </row>
    <row r="120" spans="1:9" x14ac:dyDescent="0.15">
      <c r="A120" s="840" t="s">
        <v>135</v>
      </c>
      <c r="B120" s="358" t="s">
        <v>366</v>
      </c>
      <c r="C120" s="378"/>
      <c r="D120" s="378"/>
      <c r="E120" s="379">
        <v>9.8800000000000027E-2</v>
      </c>
      <c r="F120" s="379">
        <v>0</v>
      </c>
      <c r="G120" s="134"/>
      <c r="H120" s="378"/>
      <c r="I120" s="380"/>
    </row>
    <row r="121" spans="1:9" x14ac:dyDescent="0.15">
      <c r="A121" s="840" t="s">
        <v>135</v>
      </c>
      <c r="B121" s="358" t="s">
        <v>367</v>
      </c>
      <c r="C121" s="378"/>
      <c r="D121" s="378"/>
      <c r="E121" s="379">
        <v>0</v>
      </c>
      <c r="F121" s="379">
        <v>0</v>
      </c>
      <c r="G121" s="382">
        <v>0</v>
      </c>
      <c r="H121" s="378"/>
      <c r="I121" s="380"/>
    </row>
    <row r="122" spans="1:9" x14ac:dyDescent="0.15">
      <c r="A122" s="840" t="s">
        <v>135</v>
      </c>
      <c r="B122" s="358" t="s">
        <v>368</v>
      </c>
      <c r="C122" s="378"/>
      <c r="D122" s="378"/>
      <c r="E122" s="379">
        <v>0.18140000000000001</v>
      </c>
      <c r="F122" s="379">
        <v>1.8700000000000001E-2</v>
      </c>
      <c r="G122" s="134"/>
      <c r="H122" s="381">
        <v>0</v>
      </c>
      <c r="I122" s="380"/>
    </row>
    <row r="123" spans="1:9" x14ac:dyDescent="0.15">
      <c r="A123" s="845" t="s">
        <v>135</v>
      </c>
      <c r="B123" s="392" t="s">
        <v>369</v>
      </c>
      <c r="C123" s="393"/>
      <c r="D123" s="393"/>
      <c r="E123" s="394">
        <v>15.815899999999999</v>
      </c>
      <c r="F123" s="394">
        <v>3.1986000000000008</v>
      </c>
      <c r="G123" s="395"/>
      <c r="H123" s="396">
        <v>0</v>
      </c>
      <c r="I123" s="397"/>
    </row>
    <row r="124" spans="1:9" x14ac:dyDescent="0.15">
      <c r="A124" s="839" t="s">
        <v>136</v>
      </c>
      <c r="B124" s="388" t="s">
        <v>353</v>
      </c>
      <c r="C124" s="389">
        <v>101</v>
      </c>
      <c r="D124" s="389">
        <v>123</v>
      </c>
      <c r="E124" s="390" cm="1">
        <f t="array" ref="E124">SUMPRODUCT((E125:E140&gt;0)*E125:E140)</f>
        <v>91.924600000000012</v>
      </c>
      <c r="F124" s="390" cm="1">
        <f t="array" ref="F124">SUMPRODUCT((F125:F140&gt;0)*F125:F140)</f>
        <v>113.22660000000002</v>
      </c>
      <c r="G124" s="39">
        <f>IF(G138&gt;0,G138,0)</f>
        <v>0</v>
      </c>
      <c r="H124" s="18" cm="1">
        <f t="array" ref="H124">SUMPRODUCT((H127:H130&gt;0)*H127:H130) + SUMPRODUCT((H133&gt;0)*H133) + SUMPRODUCT((H139:H140&gt;0)*H139:H140)</f>
        <v>368</v>
      </c>
      <c r="I124" s="391">
        <v>8047531</v>
      </c>
    </row>
    <row r="125" spans="1:9" s="13" customFormat="1" x14ac:dyDescent="0.15">
      <c r="A125" s="840"/>
      <c r="B125" s="358" t="s">
        <v>354</v>
      </c>
      <c r="C125" s="378"/>
      <c r="D125" s="378"/>
      <c r="E125" s="379">
        <v>0</v>
      </c>
      <c r="F125" s="379">
        <v>101.46730000000001</v>
      </c>
      <c r="G125" s="134"/>
      <c r="H125" s="378"/>
      <c r="I125" s="380"/>
    </row>
    <row r="126" spans="1:9" x14ac:dyDescent="0.15">
      <c r="A126" s="840"/>
      <c r="B126" s="358" t="s">
        <v>355</v>
      </c>
      <c r="C126" s="378"/>
      <c r="D126" s="378"/>
      <c r="E126" s="379">
        <v>0.29569999999999996</v>
      </c>
      <c r="F126" s="379">
        <v>1.7368999999999999</v>
      </c>
      <c r="G126" s="134"/>
      <c r="H126" s="378"/>
      <c r="I126" s="380"/>
    </row>
    <row r="127" spans="1:9" x14ac:dyDescent="0.15">
      <c r="A127" s="840"/>
      <c r="B127" s="358" t="s">
        <v>356</v>
      </c>
      <c r="C127" s="378"/>
      <c r="D127" s="378"/>
      <c r="E127" s="379">
        <v>50.334299999999999</v>
      </c>
      <c r="F127" s="379">
        <v>0</v>
      </c>
      <c r="G127" s="134"/>
      <c r="H127" s="381">
        <v>303</v>
      </c>
      <c r="I127" s="380"/>
    </row>
    <row r="128" spans="1:9" x14ac:dyDescent="0.15">
      <c r="A128" s="840"/>
      <c r="B128" s="358" t="s">
        <v>357</v>
      </c>
      <c r="C128" s="378"/>
      <c r="D128" s="378"/>
      <c r="E128" s="379">
        <v>1.2257999999999998</v>
      </c>
      <c r="F128" s="379">
        <v>0</v>
      </c>
      <c r="G128" s="134"/>
      <c r="H128" s="381">
        <v>65</v>
      </c>
      <c r="I128" s="380"/>
    </row>
    <row r="129" spans="1:9" x14ac:dyDescent="0.15">
      <c r="A129" s="840"/>
      <c r="B129" s="358" t="s">
        <v>358</v>
      </c>
      <c r="C129" s="378"/>
      <c r="D129" s="378"/>
      <c r="E129" s="379">
        <v>0</v>
      </c>
      <c r="F129" s="379">
        <v>0</v>
      </c>
      <c r="G129" s="134"/>
      <c r="H129" s="381">
        <v>0</v>
      </c>
      <c r="I129" s="380"/>
    </row>
    <row r="130" spans="1:9" x14ac:dyDescent="0.15">
      <c r="A130" s="840"/>
      <c r="B130" s="358" t="s">
        <v>359</v>
      </c>
      <c r="C130" s="378"/>
      <c r="D130" s="378"/>
      <c r="E130" s="379">
        <v>0.22799999999999998</v>
      </c>
      <c r="F130" s="379">
        <v>0.20299999999999999</v>
      </c>
      <c r="G130" s="134"/>
      <c r="H130" s="381">
        <v>0</v>
      </c>
      <c r="I130" s="380"/>
    </row>
    <row r="131" spans="1:9" x14ac:dyDescent="0.15">
      <c r="A131" s="840"/>
      <c r="B131" s="358" t="s">
        <v>360</v>
      </c>
      <c r="C131" s="378"/>
      <c r="D131" s="378"/>
      <c r="E131" s="379">
        <v>0</v>
      </c>
      <c r="F131" s="379">
        <v>0</v>
      </c>
      <c r="G131" s="134"/>
      <c r="H131" s="378"/>
      <c r="I131" s="380"/>
    </row>
    <row r="132" spans="1:9" x14ac:dyDescent="0.15">
      <c r="A132" s="840"/>
      <c r="B132" s="358" t="s">
        <v>361</v>
      </c>
      <c r="C132" s="378"/>
      <c r="D132" s="378"/>
      <c r="E132" s="379">
        <v>2.589</v>
      </c>
      <c r="F132" s="379">
        <v>0</v>
      </c>
      <c r="G132" s="134"/>
      <c r="H132" s="378"/>
      <c r="I132" s="380"/>
    </row>
    <row r="133" spans="1:9" x14ac:dyDescent="0.15">
      <c r="A133" s="840"/>
      <c r="B133" s="358" t="s">
        <v>362</v>
      </c>
      <c r="C133" s="378"/>
      <c r="D133" s="378"/>
      <c r="E133" s="379">
        <v>20.114100000000001</v>
      </c>
      <c r="F133" s="379">
        <v>0.22950000000000004</v>
      </c>
      <c r="G133" s="134"/>
      <c r="H133" s="381">
        <v>0</v>
      </c>
      <c r="I133" s="380"/>
    </row>
    <row r="134" spans="1:9" x14ac:dyDescent="0.15">
      <c r="A134" s="840"/>
      <c r="B134" s="358" t="s">
        <v>363</v>
      </c>
      <c r="C134" s="378"/>
      <c r="D134" s="378"/>
      <c r="E134" s="379">
        <v>0</v>
      </c>
      <c r="F134" s="379">
        <v>0</v>
      </c>
      <c r="G134" s="134"/>
      <c r="H134" s="378"/>
      <c r="I134" s="380"/>
    </row>
    <row r="135" spans="1:9" x14ac:dyDescent="0.15">
      <c r="A135" s="840"/>
      <c r="B135" s="358" t="s">
        <v>364</v>
      </c>
      <c r="C135" s="378"/>
      <c r="D135" s="378"/>
      <c r="E135" s="379">
        <v>0</v>
      </c>
      <c r="F135" s="379">
        <v>0</v>
      </c>
      <c r="G135" s="134"/>
      <c r="H135" s="378"/>
      <c r="I135" s="380"/>
    </row>
    <row r="136" spans="1:9" x14ac:dyDescent="0.15">
      <c r="A136" s="840"/>
      <c r="B136" s="358" t="s">
        <v>365</v>
      </c>
      <c r="C136" s="378"/>
      <c r="D136" s="378"/>
      <c r="E136" s="379">
        <v>0.80269999999999997</v>
      </c>
      <c r="F136" s="379">
        <v>0</v>
      </c>
      <c r="G136" s="134"/>
      <c r="H136" s="378"/>
      <c r="I136" s="380"/>
    </row>
    <row r="137" spans="1:9" x14ac:dyDescent="0.15">
      <c r="A137" s="840"/>
      <c r="B137" s="358" t="s">
        <v>366</v>
      </c>
      <c r="C137" s="378"/>
      <c r="D137" s="378"/>
      <c r="E137" s="379">
        <v>0</v>
      </c>
      <c r="F137" s="379">
        <v>0</v>
      </c>
      <c r="G137" s="134"/>
      <c r="H137" s="378"/>
      <c r="I137" s="380"/>
    </row>
    <row r="138" spans="1:9" x14ac:dyDescent="0.15">
      <c r="A138" s="840"/>
      <c r="B138" s="358" t="s">
        <v>367</v>
      </c>
      <c r="C138" s="378"/>
      <c r="D138" s="378"/>
      <c r="E138" s="379">
        <v>0</v>
      </c>
      <c r="F138" s="379">
        <v>0</v>
      </c>
      <c r="G138" s="382">
        <v>0</v>
      </c>
      <c r="H138" s="378"/>
      <c r="I138" s="380"/>
    </row>
    <row r="139" spans="1:9" x14ac:dyDescent="0.15">
      <c r="A139" s="840"/>
      <c r="B139" s="358" t="s">
        <v>368</v>
      </c>
      <c r="C139" s="378"/>
      <c r="D139" s="378"/>
      <c r="E139" s="379">
        <v>1.3361000000000001</v>
      </c>
      <c r="F139" s="379">
        <v>0.28160000000000002</v>
      </c>
      <c r="G139" s="134"/>
      <c r="H139" s="381">
        <v>0</v>
      </c>
      <c r="I139" s="380"/>
    </row>
    <row r="140" spans="1:9" x14ac:dyDescent="0.15">
      <c r="A140" s="845"/>
      <c r="B140" s="392" t="s">
        <v>369</v>
      </c>
      <c r="C140" s="393"/>
      <c r="D140" s="393"/>
      <c r="E140" s="394">
        <v>14.998900000000001</v>
      </c>
      <c r="F140" s="394">
        <v>9.3083000000000009</v>
      </c>
      <c r="G140" s="395"/>
      <c r="H140" s="396">
        <v>0</v>
      </c>
      <c r="I140" s="397"/>
    </row>
    <row r="141" spans="1:9" x14ac:dyDescent="0.15">
      <c r="A141" s="839" t="s">
        <v>137</v>
      </c>
      <c r="B141" s="388" t="s">
        <v>353</v>
      </c>
      <c r="C141" s="389">
        <v>119</v>
      </c>
      <c r="D141" s="389">
        <v>117</v>
      </c>
      <c r="E141" s="390" cm="1">
        <f t="array" ref="E141">SUMPRODUCT((E142:E157&gt;0)*E142:E157)</f>
        <v>59.877499999999998</v>
      </c>
      <c r="F141" s="390" cm="1">
        <f t="array" ref="F141">SUMPRODUCT((F142:F157&gt;0)*F142:F157)</f>
        <v>54.642899999999997</v>
      </c>
      <c r="G141" s="39">
        <f>IF(G155&gt;0,G155,0)</f>
        <v>0</v>
      </c>
      <c r="H141" s="18" cm="1">
        <f t="array" ref="H141">SUMPRODUCT((H144:H147&gt;0)*H144:H147) + SUMPRODUCT((H150&gt;0)*H150) + SUMPRODUCT((H156:H157&gt;0)*H156:H157)</f>
        <v>330.5</v>
      </c>
      <c r="I141" s="391">
        <v>5077363</v>
      </c>
    </row>
    <row r="142" spans="1:9" s="13" customFormat="1" x14ac:dyDescent="0.15">
      <c r="A142" s="840"/>
      <c r="B142" s="358" t="s">
        <v>354</v>
      </c>
      <c r="C142" s="378"/>
      <c r="D142" s="378"/>
      <c r="E142" s="379">
        <v>0.37390000000000001</v>
      </c>
      <c r="F142" s="379">
        <v>35.786799999999992</v>
      </c>
      <c r="G142" s="134"/>
      <c r="H142" s="378"/>
      <c r="I142" s="380"/>
    </row>
    <row r="143" spans="1:9" x14ac:dyDescent="0.15">
      <c r="A143" s="840"/>
      <c r="B143" s="358" t="s">
        <v>355</v>
      </c>
      <c r="C143" s="378"/>
      <c r="D143" s="378"/>
      <c r="E143" s="379">
        <v>0</v>
      </c>
      <c r="F143" s="379">
        <v>4.5720999999999989</v>
      </c>
      <c r="G143" s="134"/>
      <c r="H143" s="378"/>
      <c r="I143" s="380"/>
    </row>
    <row r="144" spans="1:9" x14ac:dyDescent="0.15">
      <c r="A144" s="840"/>
      <c r="B144" s="358" t="s">
        <v>356</v>
      </c>
      <c r="C144" s="378"/>
      <c r="D144" s="378"/>
      <c r="E144" s="379">
        <v>43.225199999999994</v>
      </c>
      <c r="F144" s="379">
        <v>0</v>
      </c>
      <c r="G144" s="134"/>
      <c r="H144" s="381">
        <v>190</v>
      </c>
      <c r="I144" s="380"/>
    </row>
    <row r="145" spans="1:9" x14ac:dyDescent="0.15">
      <c r="A145" s="840"/>
      <c r="B145" s="358" t="s">
        <v>357</v>
      </c>
      <c r="C145" s="378"/>
      <c r="D145" s="378"/>
      <c r="E145" s="379">
        <v>2.0065000000000004</v>
      </c>
      <c r="F145" s="379">
        <v>0</v>
      </c>
      <c r="G145" s="134"/>
      <c r="H145" s="381">
        <v>140.5</v>
      </c>
      <c r="I145" s="380"/>
    </row>
    <row r="146" spans="1:9" x14ac:dyDescent="0.15">
      <c r="A146" s="840"/>
      <c r="B146" s="358" t="s">
        <v>358</v>
      </c>
      <c r="C146" s="378"/>
      <c r="D146" s="378"/>
      <c r="E146" s="379">
        <v>0</v>
      </c>
      <c r="F146" s="379">
        <v>0</v>
      </c>
      <c r="G146" s="134"/>
      <c r="H146" s="381">
        <v>0</v>
      </c>
      <c r="I146" s="380"/>
    </row>
    <row r="147" spans="1:9" x14ac:dyDescent="0.15">
      <c r="A147" s="840"/>
      <c r="B147" s="358" t="s">
        <v>359</v>
      </c>
      <c r="C147" s="378"/>
      <c r="D147" s="378"/>
      <c r="E147" s="379">
        <v>0</v>
      </c>
      <c r="F147" s="379">
        <v>2.6200000000000001E-2</v>
      </c>
      <c r="G147" s="134"/>
      <c r="H147" s="381">
        <v>0</v>
      </c>
      <c r="I147" s="380"/>
    </row>
    <row r="148" spans="1:9" x14ac:dyDescent="0.15">
      <c r="A148" s="840"/>
      <c r="B148" s="358" t="s">
        <v>360</v>
      </c>
      <c r="C148" s="378"/>
      <c r="D148" s="378"/>
      <c r="E148" s="379">
        <v>0</v>
      </c>
      <c r="F148" s="379">
        <v>0</v>
      </c>
      <c r="G148" s="134"/>
      <c r="H148" s="378"/>
      <c r="I148" s="380"/>
    </row>
    <row r="149" spans="1:9" x14ac:dyDescent="0.15">
      <c r="A149" s="840"/>
      <c r="B149" s="358" t="s">
        <v>361</v>
      </c>
      <c r="C149" s="378"/>
      <c r="D149" s="378"/>
      <c r="E149" s="379">
        <v>0</v>
      </c>
      <c r="F149" s="379">
        <v>0</v>
      </c>
      <c r="G149" s="134"/>
      <c r="H149" s="378"/>
      <c r="I149" s="380"/>
    </row>
    <row r="150" spans="1:9" x14ac:dyDescent="0.15">
      <c r="A150" s="840"/>
      <c r="B150" s="358" t="s">
        <v>362</v>
      </c>
      <c r="C150" s="378"/>
      <c r="D150" s="378"/>
      <c r="E150" s="379">
        <v>5.2625000000000002</v>
      </c>
      <c r="F150" s="379">
        <v>5.7633000000000001</v>
      </c>
      <c r="G150" s="134"/>
      <c r="H150" s="381">
        <v>0</v>
      </c>
      <c r="I150" s="380"/>
    </row>
    <row r="151" spans="1:9" x14ac:dyDescent="0.15">
      <c r="A151" s="840"/>
      <c r="B151" s="358" t="s">
        <v>363</v>
      </c>
      <c r="C151" s="378"/>
      <c r="D151" s="378"/>
      <c r="E151" s="379">
        <v>0</v>
      </c>
      <c r="F151" s="379">
        <v>0</v>
      </c>
      <c r="G151" s="134"/>
      <c r="H151" s="378"/>
      <c r="I151" s="380"/>
    </row>
    <row r="152" spans="1:9" x14ac:dyDescent="0.15">
      <c r="A152" s="840"/>
      <c r="B152" s="358" t="s">
        <v>364</v>
      </c>
      <c r="C152" s="378"/>
      <c r="D152" s="378"/>
      <c r="E152" s="379">
        <v>4.3</v>
      </c>
      <c r="F152" s="379">
        <v>0</v>
      </c>
      <c r="G152" s="134"/>
      <c r="H152" s="378"/>
      <c r="I152" s="380"/>
    </row>
    <row r="153" spans="1:9" x14ac:dyDescent="0.15">
      <c r="A153" s="840"/>
      <c r="B153" s="358" t="s">
        <v>365</v>
      </c>
      <c r="C153" s="378"/>
      <c r="D153" s="378"/>
      <c r="E153" s="379">
        <v>0</v>
      </c>
      <c r="F153" s="379">
        <v>0</v>
      </c>
      <c r="G153" s="134"/>
      <c r="H153" s="378"/>
      <c r="I153" s="380"/>
    </row>
    <row r="154" spans="1:9" x14ac:dyDescent="0.15">
      <c r="A154" s="840"/>
      <c r="B154" s="358" t="s">
        <v>366</v>
      </c>
      <c r="C154" s="378"/>
      <c r="D154" s="378"/>
      <c r="E154" s="379">
        <v>0</v>
      </c>
      <c r="F154" s="379">
        <v>0</v>
      </c>
      <c r="G154" s="134"/>
      <c r="H154" s="378"/>
      <c r="I154" s="380"/>
    </row>
    <row r="155" spans="1:9" x14ac:dyDescent="0.15">
      <c r="A155" s="840"/>
      <c r="B155" s="358" t="s">
        <v>367</v>
      </c>
      <c r="C155" s="378"/>
      <c r="D155" s="378"/>
      <c r="E155" s="379">
        <v>0</v>
      </c>
      <c r="F155" s="379">
        <v>0</v>
      </c>
      <c r="G155" s="382">
        <v>0</v>
      </c>
      <c r="H155" s="378"/>
      <c r="I155" s="380"/>
    </row>
    <row r="156" spans="1:9" x14ac:dyDescent="0.15">
      <c r="A156" s="840"/>
      <c r="B156" s="358" t="s">
        <v>368</v>
      </c>
      <c r="C156" s="378"/>
      <c r="D156" s="378"/>
      <c r="E156" s="379">
        <v>0</v>
      </c>
      <c r="F156" s="379">
        <v>0</v>
      </c>
      <c r="G156" s="134"/>
      <c r="H156" s="381">
        <v>0</v>
      </c>
      <c r="I156" s="380"/>
    </row>
    <row r="157" spans="1:9" x14ac:dyDescent="0.15">
      <c r="A157" s="845"/>
      <c r="B157" s="392" t="s">
        <v>369</v>
      </c>
      <c r="C157" s="393"/>
      <c r="D157" s="393"/>
      <c r="E157" s="394">
        <v>4.7094000000000005</v>
      </c>
      <c r="F157" s="394">
        <v>8.4945000000000004</v>
      </c>
      <c r="G157" s="395"/>
      <c r="H157" s="396">
        <v>0</v>
      </c>
      <c r="I157" s="397"/>
    </row>
    <row r="158" spans="1:9" x14ac:dyDescent="0.15">
      <c r="A158" s="839" t="s">
        <v>138</v>
      </c>
      <c r="B158" s="388" t="s">
        <v>353</v>
      </c>
      <c r="C158" s="389">
        <v>215</v>
      </c>
      <c r="D158" s="389">
        <v>156</v>
      </c>
      <c r="E158" s="390" cm="1">
        <f t="array" ref="E158">SUMPRODUCT((E159:E174&gt;0)*E159:E174)</f>
        <v>169.79330000000002</v>
      </c>
      <c r="F158" s="390" cm="1">
        <f t="array" ref="F158">SUMPRODUCT((F159:F174&gt;0)*F159:F174)</f>
        <v>106.90030000000002</v>
      </c>
      <c r="G158" s="39">
        <f>IF(G172&gt;0,G172,0)</f>
        <v>0</v>
      </c>
      <c r="H158" s="18" cm="1">
        <f t="array" ref="H158">SUMPRODUCT((H161:H164&gt;0)*H161:H164) + SUMPRODUCT((H167&gt;0)*H167) + SUMPRODUCT((H173:H174&gt;0)*H173:H174)</f>
        <v>838.5</v>
      </c>
      <c r="I158" s="391">
        <v>32564950</v>
      </c>
    </row>
    <row r="159" spans="1:9" s="13" customFormat="1" x14ac:dyDescent="0.15">
      <c r="A159" s="840" t="s">
        <v>138</v>
      </c>
      <c r="B159" s="358" t="s">
        <v>354</v>
      </c>
      <c r="C159" s="378"/>
      <c r="D159" s="378"/>
      <c r="E159" s="379">
        <v>0.38070000000000004</v>
      </c>
      <c r="F159" s="379">
        <v>88.679400000000015</v>
      </c>
      <c r="G159" s="134"/>
      <c r="H159" s="378"/>
      <c r="I159" s="380"/>
    </row>
    <row r="160" spans="1:9" x14ac:dyDescent="0.15">
      <c r="A160" s="840" t="s">
        <v>138</v>
      </c>
      <c r="B160" s="358" t="s">
        <v>355</v>
      </c>
      <c r="C160" s="378"/>
      <c r="D160" s="378"/>
      <c r="E160" s="379">
        <v>0</v>
      </c>
      <c r="F160" s="379">
        <v>2.6443000000000003</v>
      </c>
      <c r="G160" s="134"/>
      <c r="H160" s="378"/>
      <c r="I160" s="380"/>
    </row>
    <row r="161" spans="1:9" x14ac:dyDescent="0.15">
      <c r="A161" s="840" t="s">
        <v>138</v>
      </c>
      <c r="B161" s="358" t="s">
        <v>356</v>
      </c>
      <c r="C161" s="378"/>
      <c r="D161" s="378"/>
      <c r="E161" s="379">
        <v>63.354399999999998</v>
      </c>
      <c r="F161" s="379">
        <v>0</v>
      </c>
      <c r="G161" s="134"/>
      <c r="H161" s="381">
        <v>537</v>
      </c>
      <c r="I161" s="380"/>
    </row>
    <row r="162" spans="1:9" x14ac:dyDescent="0.15">
      <c r="A162" s="840" t="s">
        <v>138</v>
      </c>
      <c r="B162" s="358" t="s">
        <v>357</v>
      </c>
      <c r="C162" s="378"/>
      <c r="D162" s="378"/>
      <c r="E162" s="379">
        <v>3.6441999999999997</v>
      </c>
      <c r="F162" s="379">
        <v>0</v>
      </c>
      <c r="G162" s="134"/>
      <c r="H162" s="381">
        <v>301.5</v>
      </c>
      <c r="I162" s="380"/>
    </row>
    <row r="163" spans="1:9" x14ac:dyDescent="0.15">
      <c r="A163" s="840" t="s">
        <v>138</v>
      </c>
      <c r="B163" s="358" t="s">
        <v>358</v>
      </c>
      <c r="C163" s="378"/>
      <c r="D163" s="378"/>
      <c r="E163" s="379">
        <v>0</v>
      </c>
      <c r="F163" s="379">
        <v>0</v>
      </c>
      <c r="G163" s="134"/>
      <c r="H163" s="381">
        <v>0</v>
      </c>
      <c r="I163" s="380"/>
    </row>
    <row r="164" spans="1:9" x14ac:dyDescent="0.15">
      <c r="A164" s="840" t="s">
        <v>138</v>
      </c>
      <c r="B164" s="358" t="s">
        <v>359</v>
      </c>
      <c r="C164" s="378"/>
      <c r="D164" s="378"/>
      <c r="E164" s="379">
        <v>3.0599999999999995E-2</v>
      </c>
      <c r="F164" s="379">
        <v>0.56719999999999993</v>
      </c>
      <c r="G164" s="134"/>
      <c r="H164" s="381">
        <v>0</v>
      </c>
      <c r="I164" s="380"/>
    </row>
    <row r="165" spans="1:9" x14ac:dyDescent="0.15">
      <c r="A165" s="840" t="s">
        <v>138</v>
      </c>
      <c r="B165" s="358" t="s">
        <v>360</v>
      </c>
      <c r="C165" s="378"/>
      <c r="D165" s="378"/>
      <c r="E165" s="379">
        <v>0</v>
      </c>
      <c r="F165" s="379">
        <v>0</v>
      </c>
      <c r="G165" s="134"/>
      <c r="H165" s="378"/>
      <c r="I165" s="380"/>
    </row>
    <row r="166" spans="1:9" x14ac:dyDescent="0.15">
      <c r="A166" s="840" t="s">
        <v>138</v>
      </c>
      <c r="B166" s="358" t="s">
        <v>361</v>
      </c>
      <c r="C166" s="378"/>
      <c r="D166" s="378"/>
      <c r="E166" s="379">
        <v>0</v>
      </c>
      <c r="F166" s="379">
        <v>0</v>
      </c>
      <c r="G166" s="134"/>
      <c r="H166" s="378"/>
      <c r="I166" s="380"/>
    </row>
    <row r="167" spans="1:9" x14ac:dyDescent="0.15">
      <c r="A167" s="840" t="s">
        <v>138</v>
      </c>
      <c r="B167" s="358" t="s">
        <v>362</v>
      </c>
      <c r="C167" s="378"/>
      <c r="D167" s="378"/>
      <c r="E167" s="379">
        <v>66.440400000000011</v>
      </c>
      <c r="F167" s="379">
        <v>0</v>
      </c>
      <c r="G167" s="134"/>
      <c r="H167" s="381">
        <v>0</v>
      </c>
      <c r="I167" s="380"/>
    </row>
    <row r="168" spans="1:9" x14ac:dyDescent="0.15">
      <c r="A168" s="840" t="s">
        <v>138</v>
      </c>
      <c r="B168" s="358" t="s">
        <v>363</v>
      </c>
      <c r="C168" s="378"/>
      <c r="D168" s="378"/>
      <c r="E168" s="379">
        <v>0</v>
      </c>
      <c r="F168" s="379">
        <v>0</v>
      </c>
      <c r="G168" s="134"/>
      <c r="H168" s="378"/>
      <c r="I168" s="380"/>
    </row>
    <row r="169" spans="1:9" x14ac:dyDescent="0.15">
      <c r="A169" s="840" t="s">
        <v>138</v>
      </c>
      <c r="B169" s="358" t="s">
        <v>364</v>
      </c>
      <c r="C169" s="378"/>
      <c r="D169" s="378"/>
      <c r="E169" s="379">
        <v>0</v>
      </c>
      <c r="F169" s="379">
        <v>0</v>
      </c>
      <c r="G169" s="134"/>
      <c r="H169" s="378"/>
      <c r="I169" s="380"/>
    </row>
    <row r="170" spans="1:9" x14ac:dyDescent="0.15">
      <c r="A170" s="840" t="s">
        <v>138</v>
      </c>
      <c r="B170" s="358" t="s">
        <v>365</v>
      </c>
      <c r="C170" s="378"/>
      <c r="D170" s="378"/>
      <c r="E170" s="379">
        <v>0</v>
      </c>
      <c r="F170" s="379">
        <v>0</v>
      </c>
      <c r="G170" s="134"/>
      <c r="H170" s="378"/>
      <c r="I170" s="380"/>
    </row>
    <row r="171" spans="1:9" x14ac:dyDescent="0.15">
      <c r="A171" s="840" t="s">
        <v>138</v>
      </c>
      <c r="B171" s="358" t="s">
        <v>366</v>
      </c>
      <c r="C171" s="378"/>
      <c r="D171" s="378"/>
      <c r="E171" s="379">
        <v>1.29E-2</v>
      </c>
      <c r="F171" s="379">
        <v>0</v>
      </c>
      <c r="G171" s="134"/>
      <c r="H171" s="378"/>
      <c r="I171" s="380"/>
    </row>
    <row r="172" spans="1:9" x14ac:dyDescent="0.15">
      <c r="A172" s="840" t="s">
        <v>138</v>
      </c>
      <c r="B172" s="358" t="s">
        <v>367</v>
      </c>
      <c r="C172" s="378"/>
      <c r="D172" s="378"/>
      <c r="E172" s="379">
        <v>0</v>
      </c>
      <c r="F172" s="379">
        <v>0</v>
      </c>
      <c r="G172" s="382">
        <v>0</v>
      </c>
      <c r="H172" s="378"/>
      <c r="I172" s="380"/>
    </row>
    <row r="173" spans="1:9" x14ac:dyDescent="0.15">
      <c r="A173" s="840" t="s">
        <v>138</v>
      </c>
      <c r="B173" s="358" t="s">
        <v>368</v>
      </c>
      <c r="C173" s="378"/>
      <c r="D173" s="378"/>
      <c r="E173" s="379">
        <v>0</v>
      </c>
      <c r="F173" s="379">
        <v>0</v>
      </c>
      <c r="G173" s="134"/>
      <c r="H173" s="381">
        <v>0</v>
      </c>
      <c r="I173" s="380"/>
    </row>
    <row r="174" spans="1:9" x14ac:dyDescent="0.15">
      <c r="A174" s="845" t="s">
        <v>138</v>
      </c>
      <c r="B174" s="392" t="s">
        <v>369</v>
      </c>
      <c r="C174" s="393"/>
      <c r="D174" s="393"/>
      <c r="E174" s="394">
        <v>35.930100000000003</v>
      </c>
      <c r="F174" s="394">
        <v>15.009399999999996</v>
      </c>
      <c r="G174" s="395"/>
      <c r="H174" s="396">
        <v>0</v>
      </c>
      <c r="I174" s="397"/>
    </row>
    <row r="175" spans="1:9" x14ac:dyDescent="0.15">
      <c r="A175" s="839" t="s">
        <v>139</v>
      </c>
      <c r="B175" s="388" t="s">
        <v>353</v>
      </c>
      <c r="C175" s="389">
        <v>85</v>
      </c>
      <c r="D175" s="389">
        <v>93</v>
      </c>
      <c r="E175" s="390" cm="1">
        <f t="array" ref="E175">SUMPRODUCT((E176:E191&gt;0)*E176:E191)</f>
        <v>56.291899999999998</v>
      </c>
      <c r="F175" s="390" cm="1">
        <f t="array" ref="F175">SUMPRODUCT((F176:F191&gt;0)*F176:F191)</f>
        <v>57.086400000000005</v>
      </c>
      <c r="G175" s="39">
        <f>IF(G189&gt;0,G189,0)</f>
        <v>0</v>
      </c>
      <c r="H175" s="18" cm="1">
        <f t="array" ref="H175">SUMPRODUCT((H178:H181&gt;0)*H178:H181) + SUMPRODUCT((H184&gt;0)*H184) + SUMPRODUCT((H190:H191&gt;0)*H190:H191)</f>
        <v>374</v>
      </c>
      <c r="I175" s="391">
        <v>3298881</v>
      </c>
    </row>
    <row r="176" spans="1:9" s="13" customFormat="1" x14ac:dyDescent="0.15">
      <c r="A176" s="840" t="s">
        <v>139</v>
      </c>
      <c r="B176" s="358" t="s">
        <v>354</v>
      </c>
      <c r="C176" s="378"/>
      <c r="D176" s="378"/>
      <c r="E176" s="379">
        <v>0</v>
      </c>
      <c r="F176" s="379">
        <v>55.198800000000006</v>
      </c>
      <c r="G176" s="134"/>
      <c r="H176" s="378"/>
      <c r="I176" s="380"/>
    </row>
    <row r="177" spans="1:9" x14ac:dyDescent="0.15">
      <c r="A177" s="840" t="s">
        <v>139</v>
      </c>
      <c r="B177" s="358" t="s">
        <v>355</v>
      </c>
      <c r="C177" s="378"/>
      <c r="D177" s="378"/>
      <c r="E177" s="379">
        <v>0</v>
      </c>
      <c r="F177" s="379">
        <v>0.20749999999999999</v>
      </c>
      <c r="G177" s="134"/>
      <c r="H177" s="378"/>
      <c r="I177" s="380"/>
    </row>
    <row r="178" spans="1:9" x14ac:dyDescent="0.15">
      <c r="A178" s="840" t="s">
        <v>139</v>
      </c>
      <c r="B178" s="358" t="s">
        <v>356</v>
      </c>
      <c r="C178" s="378"/>
      <c r="D178" s="378"/>
      <c r="E178" s="379">
        <v>14.119399999999999</v>
      </c>
      <c r="F178" s="379">
        <v>0</v>
      </c>
      <c r="G178" s="134"/>
      <c r="H178" s="381">
        <v>230</v>
      </c>
      <c r="I178" s="380"/>
    </row>
    <row r="179" spans="1:9" x14ac:dyDescent="0.15">
      <c r="A179" s="840" t="s">
        <v>139</v>
      </c>
      <c r="B179" s="358" t="s">
        <v>357</v>
      </c>
      <c r="C179" s="378"/>
      <c r="D179" s="378"/>
      <c r="E179" s="379">
        <v>0.41770000000000002</v>
      </c>
      <c r="F179" s="379">
        <v>0</v>
      </c>
      <c r="G179" s="134"/>
      <c r="H179" s="381">
        <v>144</v>
      </c>
      <c r="I179" s="380"/>
    </row>
    <row r="180" spans="1:9" x14ac:dyDescent="0.15">
      <c r="A180" s="840" t="s">
        <v>139</v>
      </c>
      <c r="B180" s="358" t="s">
        <v>358</v>
      </c>
      <c r="C180" s="378"/>
      <c r="D180" s="378"/>
      <c r="E180" s="379">
        <v>0</v>
      </c>
      <c r="F180" s="379">
        <v>0</v>
      </c>
      <c r="G180" s="134"/>
      <c r="H180" s="381">
        <v>0</v>
      </c>
      <c r="I180" s="380"/>
    </row>
    <row r="181" spans="1:9" x14ac:dyDescent="0.15">
      <c r="A181" s="840" t="s">
        <v>139</v>
      </c>
      <c r="B181" s="358" t="s">
        <v>359</v>
      </c>
      <c r="C181" s="378"/>
      <c r="D181" s="378"/>
      <c r="E181" s="379">
        <v>0</v>
      </c>
      <c r="F181" s="379">
        <v>0.20090000000000002</v>
      </c>
      <c r="G181" s="134"/>
      <c r="H181" s="381">
        <v>0</v>
      </c>
      <c r="I181" s="380"/>
    </row>
    <row r="182" spans="1:9" x14ac:dyDescent="0.15">
      <c r="A182" s="840" t="s">
        <v>139</v>
      </c>
      <c r="B182" s="358" t="s">
        <v>360</v>
      </c>
      <c r="C182" s="378"/>
      <c r="D182" s="378"/>
      <c r="E182" s="379">
        <v>0</v>
      </c>
      <c r="F182" s="379">
        <v>0</v>
      </c>
      <c r="G182" s="134"/>
      <c r="H182" s="378"/>
      <c r="I182" s="380"/>
    </row>
    <row r="183" spans="1:9" x14ac:dyDescent="0.15">
      <c r="A183" s="840" t="s">
        <v>139</v>
      </c>
      <c r="B183" s="358" t="s">
        <v>361</v>
      </c>
      <c r="C183" s="378"/>
      <c r="D183" s="378"/>
      <c r="E183" s="379">
        <v>0</v>
      </c>
      <c r="F183" s="379">
        <v>0</v>
      </c>
      <c r="G183" s="134"/>
      <c r="H183" s="378"/>
      <c r="I183" s="380"/>
    </row>
    <row r="184" spans="1:9" x14ac:dyDescent="0.15">
      <c r="A184" s="840" t="s">
        <v>139</v>
      </c>
      <c r="B184" s="358" t="s">
        <v>362</v>
      </c>
      <c r="C184" s="378"/>
      <c r="D184" s="378"/>
      <c r="E184" s="379">
        <v>0</v>
      </c>
      <c r="F184" s="379">
        <v>0</v>
      </c>
      <c r="G184" s="134"/>
      <c r="H184" s="381">
        <v>0</v>
      </c>
      <c r="I184" s="380"/>
    </row>
    <row r="185" spans="1:9" x14ac:dyDescent="0.15">
      <c r="A185" s="840" t="s">
        <v>139</v>
      </c>
      <c r="B185" s="358" t="s">
        <v>363</v>
      </c>
      <c r="C185" s="378"/>
      <c r="D185" s="378"/>
      <c r="E185" s="379">
        <v>40.386699999999998</v>
      </c>
      <c r="F185" s="379">
        <v>0</v>
      </c>
      <c r="G185" s="134"/>
      <c r="H185" s="378"/>
      <c r="I185" s="380"/>
    </row>
    <row r="186" spans="1:9" x14ac:dyDescent="0.15">
      <c r="A186" s="840" t="s">
        <v>139</v>
      </c>
      <c r="B186" s="358" t="s">
        <v>364</v>
      </c>
      <c r="C186" s="378"/>
      <c r="D186" s="378"/>
      <c r="E186" s="379">
        <v>0</v>
      </c>
      <c r="F186" s="379">
        <v>0</v>
      </c>
      <c r="G186" s="134"/>
      <c r="H186" s="378"/>
      <c r="I186" s="380"/>
    </row>
    <row r="187" spans="1:9" x14ac:dyDescent="0.15">
      <c r="A187" s="840" t="s">
        <v>139</v>
      </c>
      <c r="B187" s="358" t="s">
        <v>365</v>
      </c>
      <c r="C187" s="378"/>
      <c r="D187" s="378"/>
      <c r="E187" s="379">
        <v>0</v>
      </c>
      <c r="F187" s="379">
        <v>0</v>
      </c>
      <c r="G187" s="134"/>
      <c r="H187" s="378"/>
      <c r="I187" s="380"/>
    </row>
    <row r="188" spans="1:9" x14ac:dyDescent="0.15">
      <c r="A188" s="840" t="s">
        <v>139</v>
      </c>
      <c r="B188" s="358" t="s">
        <v>366</v>
      </c>
      <c r="C188" s="378"/>
      <c r="D188" s="378"/>
      <c r="E188" s="379">
        <v>3.0300000000000004E-2</v>
      </c>
      <c r="F188" s="379">
        <v>0</v>
      </c>
      <c r="G188" s="134"/>
      <c r="H188" s="378"/>
      <c r="I188" s="380"/>
    </row>
    <row r="189" spans="1:9" x14ac:dyDescent="0.15">
      <c r="A189" s="840" t="s">
        <v>139</v>
      </c>
      <c r="B189" s="358" t="s">
        <v>367</v>
      </c>
      <c r="C189" s="378"/>
      <c r="D189" s="378"/>
      <c r="E189" s="379">
        <v>0</v>
      </c>
      <c r="F189" s="379">
        <v>0</v>
      </c>
      <c r="G189" s="382">
        <v>0</v>
      </c>
      <c r="H189" s="378"/>
      <c r="I189" s="380"/>
    </row>
    <row r="190" spans="1:9" x14ac:dyDescent="0.15">
      <c r="A190" s="840" t="s">
        <v>139</v>
      </c>
      <c r="B190" s="358" t="s">
        <v>368</v>
      </c>
      <c r="C190" s="378"/>
      <c r="D190" s="378"/>
      <c r="E190" s="379">
        <v>0</v>
      </c>
      <c r="F190" s="379">
        <v>0</v>
      </c>
      <c r="G190" s="134"/>
      <c r="H190" s="381">
        <v>0</v>
      </c>
      <c r="I190" s="380"/>
    </row>
    <row r="191" spans="1:9" x14ac:dyDescent="0.15">
      <c r="A191" s="845" t="s">
        <v>139</v>
      </c>
      <c r="B191" s="392" t="s">
        <v>369</v>
      </c>
      <c r="C191" s="393"/>
      <c r="D191" s="393"/>
      <c r="E191" s="394">
        <v>1.3378000000000005</v>
      </c>
      <c r="F191" s="394">
        <v>1.4791999999999998</v>
      </c>
      <c r="G191" s="395"/>
      <c r="H191" s="396">
        <v>0</v>
      </c>
      <c r="I191" s="397"/>
    </row>
    <row r="192" spans="1:9" x14ac:dyDescent="0.15">
      <c r="A192" s="839" t="s">
        <v>140</v>
      </c>
      <c r="B192" s="388" t="s">
        <v>353</v>
      </c>
      <c r="C192" s="389">
        <v>355</v>
      </c>
      <c r="D192" s="389">
        <v>241</v>
      </c>
      <c r="E192" s="390" cm="1">
        <f t="array" ref="E192">SUMPRODUCT((E193:E208&gt;0)*E193:E208)</f>
        <v>271.46050000000002</v>
      </c>
      <c r="F192" s="390" cm="1">
        <f t="array" ref="F192">SUMPRODUCT((F193:F208&gt;0)*F193:F208)</f>
        <v>147.09540000000001</v>
      </c>
      <c r="G192" s="39">
        <f>IF(G206&gt;0,G206,0)</f>
        <v>0</v>
      </c>
      <c r="H192" s="18" cm="1">
        <f t="array" ref="H192">SUMPRODUCT((H195:H198&gt;0)*H195:H198) + SUMPRODUCT((H201&gt;0)*H201) + SUMPRODUCT((H207:H208&gt;0)*H207:H208)</f>
        <v>1669</v>
      </c>
      <c r="I192" s="391">
        <v>29121511</v>
      </c>
    </row>
    <row r="193" spans="1:9" s="13" customFormat="1" x14ac:dyDescent="0.15">
      <c r="A193" s="840" t="s">
        <v>140</v>
      </c>
      <c r="B193" s="358" t="s">
        <v>354</v>
      </c>
      <c r="C193" s="378"/>
      <c r="D193" s="378"/>
      <c r="E193" s="379">
        <v>0.16339999999999999</v>
      </c>
      <c r="F193" s="379">
        <v>100.41630000000001</v>
      </c>
      <c r="G193" s="134"/>
      <c r="H193" s="378"/>
      <c r="I193" s="380"/>
    </row>
    <row r="194" spans="1:9" x14ac:dyDescent="0.15">
      <c r="A194" s="840" t="s">
        <v>140</v>
      </c>
      <c r="B194" s="358" t="s">
        <v>355</v>
      </c>
      <c r="C194" s="378"/>
      <c r="D194" s="378"/>
      <c r="E194" s="379">
        <v>3.65</v>
      </c>
      <c r="F194" s="379">
        <v>6.7941000000000003</v>
      </c>
      <c r="G194" s="134"/>
      <c r="H194" s="378"/>
      <c r="I194" s="380"/>
    </row>
    <row r="195" spans="1:9" x14ac:dyDescent="0.15">
      <c r="A195" s="840" t="s">
        <v>140</v>
      </c>
      <c r="B195" s="358" t="s">
        <v>356</v>
      </c>
      <c r="C195" s="378"/>
      <c r="D195" s="378"/>
      <c r="E195" s="379">
        <v>100.7623</v>
      </c>
      <c r="F195" s="379">
        <v>0</v>
      </c>
      <c r="G195" s="134"/>
      <c r="H195" s="381">
        <v>1044</v>
      </c>
      <c r="I195" s="380"/>
    </row>
    <row r="196" spans="1:9" x14ac:dyDescent="0.15">
      <c r="A196" s="840" t="s">
        <v>140</v>
      </c>
      <c r="B196" s="358" t="s">
        <v>357</v>
      </c>
      <c r="C196" s="378"/>
      <c r="D196" s="378"/>
      <c r="E196" s="379">
        <v>10.037300000000002</v>
      </c>
      <c r="F196" s="379">
        <v>0</v>
      </c>
      <c r="G196" s="134"/>
      <c r="H196" s="381">
        <v>625</v>
      </c>
      <c r="I196" s="380"/>
    </row>
    <row r="197" spans="1:9" x14ac:dyDescent="0.15">
      <c r="A197" s="840" t="s">
        <v>140</v>
      </c>
      <c r="B197" s="358" t="s">
        <v>358</v>
      </c>
      <c r="C197" s="378"/>
      <c r="D197" s="378"/>
      <c r="E197" s="379">
        <v>0</v>
      </c>
      <c r="F197" s="379">
        <v>0.21929999999999999</v>
      </c>
      <c r="G197" s="134"/>
      <c r="H197" s="381">
        <v>0</v>
      </c>
      <c r="I197" s="380"/>
    </row>
    <row r="198" spans="1:9" x14ac:dyDescent="0.15">
      <c r="A198" s="840" t="s">
        <v>140</v>
      </c>
      <c r="B198" s="358" t="s">
        <v>359</v>
      </c>
      <c r="C198" s="378"/>
      <c r="D198" s="378"/>
      <c r="E198" s="379">
        <v>7.5199999999999989E-2</v>
      </c>
      <c r="F198" s="379">
        <v>17.808800000000005</v>
      </c>
      <c r="G198" s="134"/>
      <c r="H198" s="381">
        <v>0</v>
      </c>
      <c r="I198" s="380"/>
    </row>
    <row r="199" spans="1:9" x14ac:dyDescent="0.15">
      <c r="A199" s="840" t="s">
        <v>140</v>
      </c>
      <c r="B199" s="358" t="s">
        <v>360</v>
      </c>
      <c r="C199" s="378"/>
      <c r="D199" s="378"/>
      <c r="E199" s="379">
        <v>0</v>
      </c>
      <c r="F199" s="379">
        <v>0</v>
      </c>
      <c r="G199" s="134"/>
      <c r="H199" s="378"/>
      <c r="I199" s="380"/>
    </row>
    <row r="200" spans="1:9" x14ac:dyDescent="0.15">
      <c r="A200" s="840" t="s">
        <v>140</v>
      </c>
      <c r="B200" s="358" t="s">
        <v>361</v>
      </c>
      <c r="C200" s="378"/>
      <c r="D200" s="378"/>
      <c r="E200" s="379">
        <v>0</v>
      </c>
      <c r="F200" s="379">
        <v>0</v>
      </c>
      <c r="G200" s="134"/>
      <c r="H200" s="378"/>
      <c r="I200" s="380"/>
    </row>
    <row r="201" spans="1:9" x14ac:dyDescent="0.15">
      <c r="A201" s="840" t="s">
        <v>140</v>
      </c>
      <c r="B201" s="358" t="s">
        <v>362</v>
      </c>
      <c r="C201" s="378"/>
      <c r="D201" s="378"/>
      <c r="E201" s="379">
        <v>137.78300000000002</v>
      </c>
      <c r="F201" s="379">
        <v>4.8449000000000009</v>
      </c>
      <c r="G201" s="134"/>
      <c r="H201" s="381">
        <v>0</v>
      </c>
      <c r="I201" s="380"/>
    </row>
    <row r="202" spans="1:9" x14ac:dyDescent="0.15">
      <c r="A202" s="840" t="s">
        <v>140</v>
      </c>
      <c r="B202" s="358" t="s">
        <v>363</v>
      </c>
      <c r="C202" s="378"/>
      <c r="D202" s="378"/>
      <c r="E202" s="379">
        <v>0</v>
      </c>
      <c r="F202" s="379">
        <v>0</v>
      </c>
      <c r="G202" s="134"/>
      <c r="H202" s="378"/>
      <c r="I202" s="380"/>
    </row>
    <row r="203" spans="1:9" x14ac:dyDescent="0.15">
      <c r="A203" s="840" t="s">
        <v>140</v>
      </c>
      <c r="B203" s="358" t="s">
        <v>364</v>
      </c>
      <c r="C203" s="378"/>
      <c r="D203" s="378"/>
      <c r="E203" s="379">
        <v>0</v>
      </c>
      <c r="F203" s="379">
        <v>0</v>
      </c>
      <c r="G203" s="134"/>
      <c r="H203" s="378"/>
      <c r="I203" s="380"/>
    </row>
    <row r="204" spans="1:9" x14ac:dyDescent="0.15">
      <c r="A204" s="840" t="s">
        <v>140</v>
      </c>
      <c r="B204" s="358" t="s">
        <v>365</v>
      </c>
      <c r="C204" s="378"/>
      <c r="D204" s="378"/>
      <c r="E204" s="379">
        <v>2.7984</v>
      </c>
      <c r="F204" s="379">
        <v>0</v>
      </c>
      <c r="G204" s="134"/>
      <c r="H204" s="378"/>
      <c r="I204" s="380"/>
    </row>
    <row r="205" spans="1:9" x14ac:dyDescent="0.15">
      <c r="A205" s="840" t="s">
        <v>140</v>
      </c>
      <c r="B205" s="358" t="s">
        <v>366</v>
      </c>
      <c r="C205" s="378"/>
      <c r="D205" s="378"/>
      <c r="E205" s="379">
        <v>0</v>
      </c>
      <c r="F205" s="379">
        <v>0</v>
      </c>
      <c r="G205" s="134"/>
      <c r="H205" s="378"/>
      <c r="I205" s="380"/>
    </row>
    <row r="206" spans="1:9" x14ac:dyDescent="0.15">
      <c r="A206" s="840" t="s">
        <v>140</v>
      </c>
      <c r="B206" s="358" t="s">
        <v>367</v>
      </c>
      <c r="C206" s="378"/>
      <c r="D206" s="378"/>
      <c r="E206" s="379">
        <v>0</v>
      </c>
      <c r="F206" s="379">
        <v>0</v>
      </c>
      <c r="G206" s="382">
        <v>0</v>
      </c>
      <c r="H206" s="378"/>
      <c r="I206" s="380"/>
    </row>
    <row r="207" spans="1:9" x14ac:dyDescent="0.15">
      <c r="A207" s="840" t="s">
        <v>140</v>
      </c>
      <c r="B207" s="358" t="s">
        <v>368</v>
      </c>
      <c r="C207" s="378"/>
      <c r="D207" s="378"/>
      <c r="E207" s="379">
        <v>0.72</v>
      </c>
      <c r="F207" s="379">
        <v>0.30659999999999998</v>
      </c>
      <c r="G207" s="134"/>
      <c r="H207" s="381">
        <v>0</v>
      </c>
      <c r="I207" s="380"/>
    </row>
    <row r="208" spans="1:9" x14ac:dyDescent="0.15">
      <c r="A208" s="845" t="s">
        <v>140</v>
      </c>
      <c r="B208" s="392" t="s">
        <v>369</v>
      </c>
      <c r="C208" s="393"/>
      <c r="D208" s="393"/>
      <c r="E208" s="394">
        <v>15.4709</v>
      </c>
      <c r="F208" s="394">
        <v>16.705400000000004</v>
      </c>
      <c r="G208" s="395"/>
      <c r="H208" s="396">
        <v>0</v>
      </c>
      <c r="I208" s="397"/>
    </row>
    <row r="209" spans="1:9" x14ac:dyDescent="0.15">
      <c r="A209" s="839" t="s">
        <v>370</v>
      </c>
      <c r="B209" s="388" t="s">
        <v>353</v>
      </c>
      <c r="C209" s="389">
        <v>0</v>
      </c>
      <c r="D209" s="389">
        <v>0</v>
      </c>
      <c r="E209" s="390" cm="1">
        <f t="array" ref="E209">SUMPRODUCT((E210:E225&gt;0)*E210:E225)</f>
        <v>0</v>
      </c>
      <c r="F209" s="390" cm="1">
        <f t="array" ref="F209">SUMPRODUCT((F210:F225&gt;0)*F210:F225)</f>
        <v>0</v>
      </c>
      <c r="G209" s="39">
        <f>IF(G223&gt;0,G223,0)</f>
        <v>0</v>
      </c>
      <c r="H209" s="18" cm="1">
        <f t="array" ref="H209">SUMPRODUCT((H212:H215&gt;0)*H212:H215) + SUMPRODUCT((H218&gt;0)*H218) + SUMPRODUCT((H224:H225&gt;0)*H224:H225)</f>
        <v>0</v>
      </c>
      <c r="I209" s="391">
        <v>0</v>
      </c>
    </row>
    <row r="210" spans="1:9" s="13" customFormat="1" x14ac:dyDescent="0.15">
      <c r="A210" s="840" t="s">
        <v>370</v>
      </c>
      <c r="B210" s="358" t="s">
        <v>354</v>
      </c>
      <c r="C210" s="378"/>
      <c r="D210" s="378"/>
      <c r="E210" s="379">
        <v>0</v>
      </c>
      <c r="F210" s="379">
        <v>0</v>
      </c>
      <c r="G210" s="134"/>
      <c r="H210" s="378"/>
      <c r="I210" s="380"/>
    </row>
    <row r="211" spans="1:9" x14ac:dyDescent="0.15">
      <c r="A211" s="840" t="s">
        <v>370</v>
      </c>
      <c r="B211" s="358" t="s">
        <v>355</v>
      </c>
      <c r="C211" s="378"/>
      <c r="D211" s="378"/>
      <c r="E211" s="379">
        <v>0</v>
      </c>
      <c r="F211" s="379">
        <v>0</v>
      </c>
      <c r="G211" s="134"/>
      <c r="H211" s="378"/>
      <c r="I211" s="380"/>
    </row>
    <row r="212" spans="1:9" x14ac:dyDescent="0.15">
      <c r="A212" s="840" t="s">
        <v>370</v>
      </c>
      <c r="B212" s="358" t="s">
        <v>356</v>
      </c>
      <c r="C212" s="378"/>
      <c r="D212" s="378"/>
      <c r="E212" s="379">
        <v>0</v>
      </c>
      <c r="F212" s="379">
        <v>0</v>
      </c>
      <c r="G212" s="134"/>
      <c r="H212" s="381">
        <v>0</v>
      </c>
      <c r="I212" s="380"/>
    </row>
    <row r="213" spans="1:9" x14ac:dyDescent="0.15">
      <c r="A213" s="840" t="s">
        <v>370</v>
      </c>
      <c r="B213" s="358" t="s">
        <v>357</v>
      </c>
      <c r="C213" s="378"/>
      <c r="D213" s="378"/>
      <c r="E213" s="379">
        <v>0</v>
      </c>
      <c r="F213" s="379">
        <v>0</v>
      </c>
      <c r="G213" s="134"/>
      <c r="H213" s="381">
        <v>0</v>
      </c>
      <c r="I213" s="380"/>
    </row>
    <row r="214" spans="1:9" x14ac:dyDescent="0.15">
      <c r="A214" s="840" t="s">
        <v>370</v>
      </c>
      <c r="B214" s="358" t="s">
        <v>358</v>
      </c>
      <c r="C214" s="378"/>
      <c r="D214" s="378"/>
      <c r="E214" s="379">
        <v>0</v>
      </c>
      <c r="F214" s="379">
        <v>0</v>
      </c>
      <c r="G214" s="134"/>
      <c r="H214" s="381">
        <v>0</v>
      </c>
      <c r="I214" s="380"/>
    </row>
    <row r="215" spans="1:9" x14ac:dyDescent="0.15">
      <c r="A215" s="840" t="s">
        <v>370</v>
      </c>
      <c r="B215" s="358" t="s">
        <v>359</v>
      </c>
      <c r="C215" s="378"/>
      <c r="D215" s="378"/>
      <c r="E215" s="379">
        <v>0</v>
      </c>
      <c r="F215" s="379">
        <v>0</v>
      </c>
      <c r="G215" s="134"/>
      <c r="H215" s="381">
        <v>0</v>
      </c>
      <c r="I215" s="380"/>
    </row>
    <row r="216" spans="1:9" x14ac:dyDescent="0.15">
      <c r="A216" s="840" t="s">
        <v>370</v>
      </c>
      <c r="B216" s="358" t="s">
        <v>360</v>
      </c>
      <c r="C216" s="378"/>
      <c r="D216" s="378"/>
      <c r="E216" s="379">
        <v>0</v>
      </c>
      <c r="F216" s="379">
        <v>0</v>
      </c>
      <c r="G216" s="134"/>
      <c r="H216" s="378"/>
      <c r="I216" s="380"/>
    </row>
    <row r="217" spans="1:9" x14ac:dyDescent="0.15">
      <c r="A217" s="840" t="s">
        <v>370</v>
      </c>
      <c r="B217" s="358" t="s">
        <v>361</v>
      </c>
      <c r="C217" s="378"/>
      <c r="D217" s="378"/>
      <c r="E217" s="379">
        <v>0</v>
      </c>
      <c r="F217" s="379">
        <v>0</v>
      </c>
      <c r="G217" s="134"/>
      <c r="H217" s="378"/>
      <c r="I217" s="380"/>
    </row>
    <row r="218" spans="1:9" x14ac:dyDescent="0.15">
      <c r="A218" s="840" t="s">
        <v>370</v>
      </c>
      <c r="B218" s="358" t="s">
        <v>362</v>
      </c>
      <c r="C218" s="378"/>
      <c r="D218" s="378"/>
      <c r="E218" s="379">
        <v>0</v>
      </c>
      <c r="F218" s="379">
        <v>0</v>
      </c>
      <c r="G218" s="134"/>
      <c r="H218" s="381">
        <v>0</v>
      </c>
      <c r="I218" s="380"/>
    </row>
    <row r="219" spans="1:9" x14ac:dyDescent="0.15">
      <c r="A219" s="840" t="s">
        <v>370</v>
      </c>
      <c r="B219" s="358" t="s">
        <v>363</v>
      </c>
      <c r="C219" s="378"/>
      <c r="D219" s="378"/>
      <c r="E219" s="379">
        <v>0</v>
      </c>
      <c r="F219" s="379">
        <v>0</v>
      </c>
      <c r="G219" s="134"/>
      <c r="H219" s="378"/>
      <c r="I219" s="380"/>
    </row>
    <row r="220" spans="1:9" x14ac:dyDescent="0.15">
      <c r="A220" s="840" t="s">
        <v>370</v>
      </c>
      <c r="B220" s="358" t="s">
        <v>364</v>
      </c>
      <c r="C220" s="378"/>
      <c r="D220" s="378"/>
      <c r="E220" s="379">
        <v>0</v>
      </c>
      <c r="F220" s="379">
        <v>0</v>
      </c>
      <c r="G220" s="134"/>
      <c r="H220" s="378"/>
      <c r="I220" s="380"/>
    </row>
    <row r="221" spans="1:9" x14ac:dyDescent="0.15">
      <c r="A221" s="840" t="s">
        <v>370</v>
      </c>
      <c r="B221" s="358" t="s">
        <v>365</v>
      </c>
      <c r="C221" s="378"/>
      <c r="D221" s="378"/>
      <c r="E221" s="379">
        <v>0</v>
      </c>
      <c r="F221" s="379">
        <v>0</v>
      </c>
      <c r="G221" s="134"/>
      <c r="H221" s="378"/>
      <c r="I221" s="380"/>
    </row>
    <row r="222" spans="1:9" x14ac:dyDescent="0.15">
      <c r="A222" s="840" t="s">
        <v>370</v>
      </c>
      <c r="B222" s="358" t="s">
        <v>366</v>
      </c>
      <c r="C222" s="378"/>
      <c r="D222" s="378"/>
      <c r="E222" s="379">
        <v>0</v>
      </c>
      <c r="F222" s="379">
        <v>0</v>
      </c>
      <c r="G222" s="134"/>
      <c r="H222" s="378"/>
      <c r="I222" s="380"/>
    </row>
    <row r="223" spans="1:9" x14ac:dyDescent="0.15">
      <c r="A223" s="840" t="s">
        <v>370</v>
      </c>
      <c r="B223" s="358" t="s">
        <v>367</v>
      </c>
      <c r="C223" s="378"/>
      <c r="D223" s="378"/>
      <c r="E223" s="379">
        <v>0</v>
      </c>
      <c r="F223" s="379">
        <v>0</v>
      </c>
      <c r="G223" s="382">
        <v>0</v>
      </c>
      <c r="H223" s="378"/>
      <c r="I223" s="380"/>
    </row>
    <row r="224" spans="1:9" x14ac:dyDescent="0.15">
      <c r="A224" s="840" t="s">
        <v>370</v>
      </c>
      <c r="B224" s="358" t="s">
        <v>368</v>
      </c>
      <c r="C224" s="378"/>
      <c r="D224" s="378"/>
      <c r="E224" s="379">
        <v>0</v>
      </c>
      <c r="F224" s="379">
        <v>0</v>
      </c>
      <c r="G224" s="134"/>
      <c r="H224" s="381">
        <v>0</v>
      </c>
      <c r="I224" s="380"/>
    </row>
    <row r="225" spans="1:9" x14ac:dyDescent="0.15">
      <c r="A225" s="845" t="s">
        <v>370</v>
      </c>
      <c r="B225" s="392" t="s">
        <v>369</v>
      </c>
      <c r="C225" s="393"/>
      <c r="D225" s="393"/>
      <c r="E225" s="394">
        <v>0</v>
      </c>
      <c r="F225" s="394">
        <v>0</v>
      </c>
      <c r="G225" s="395"/>
      <c r="H225" s="396">
        <v>0</v>
      </c>
      <c r="I225" s="397"/>
    </row>
    <row r="226" spans="1:9" x14ac:dyDescent="0.15">
      <c r="A226" s="839" t="s">
        <v>99</v>
      </c>
      <c r="B226" s="388" t="s">
        <v>353</v>
      </c>
      <c r="C226" s="389">
        <v>151</v>
      </c>
      <c r="D226" s="389">
        <v>92</v>
      </c>
      <c r="E226" s="390" cm="1">
        <f t="array" ref="E226">SUMPRODUCT((E227:E242&gt;0)*E227:E242)</f>
        <v>53.555899999999994</v>
      </c>
      <c r="F226" s="390" cm="1">
        <f t="array" ref="F226">SUMPRODUCT((F227:F242&gt;0)*F227:F242)</f>
        <v>47.610099999999996</v>
      </c>
      <c r="G226" s="39">
        <f>IF(G240&gt;0,G240,0)</f>
        <v>0</v>
      </c>
      <c r="H226" s="18" cm="1">
        <f t="array" ref="H226">SUMPRODUCT((H229:H232&gt;0)*H229:H232) + SUMPRODUCT((H235&gt;0)*H235) + SUMPRODUCT((H241:H242&gt;0)*H241:H242)</f>
        <v>379.5</v>
      </c>
      <c r="I226" s="391">
        <v>27267603</v>
      </c>
    </row>
    <row r="227" spans="1:9" s="13" customFormat="1" x14ac:dyDescent="0.15">
      <c r="A227" s="840"/>
      <c r="B227" s="358" t="s">
        <v>354</v>
      </c>
      <c r="C227" s="378"/>
      <c r="D227" s="378"/>
      <c r="E227" s="379">
        <v>0</v>
      </c>
      <c r="F227" s="379">
        <v>31.590300000000003</v>
      </c>
      <c r="G227" s="134"/>
      <c r="H227" s="378"/>
      <c r="I227" s="380"/>
    </row>
    <row r="228" spans="1:9" x14ac:dyDescent="0.15">
      <c r="A228" s="840"/>
      <c r="B228" s="358" t="s">
        <v>355</v>
      </c>
      <c r="C228" s="378"/>
      <c r="D228" s="378"/>
      <c r="E228" s="379">
        <v>0</v>
      </c>
      <c r="F228" s="379">
        <v>0.6774</v>
      </c>
      <c r="G228" s="134"/>
      <c r="H228" s="378"/>
      <c r="I228" s="380"/>
    </row>
    <row r="229" spans="1:9" x14ac:dyDescent="0.15">
      <c r="A229" s="840"/>
      <c r="B229" s="358" t="s">
        <v>356</v>
      </c>
      <c r="C229" s="378"/>
      <c r="D229" s="378"/>
      <c r="E229" s="379">
        <v>41.795700000000004</v>
      </c>
      <c r="F229" s="379">
        <v>0</v>
      </c>
      <c r="G229" s="134"/>
      <c r="H229" s="381">
        <v>237.5</v>
      </c>
      <c r="I229" s="380"/>
    </row>
    <row r="230" spans="1:9" x14ac:dyDescent="0.15">
      <c r="A230" s="840"/>
      <c r="B230" s="358" t="s">
        <v>357</v>
      </c>
      <c r="C230" s="378"/>
      <c r="D230" s="378"/>
      <c r="E230" s="379">
        <v>0.13480000000000003</v>
      </c>
      <c r="F230" s="379">
        <v>0</v>
      </c>
      <c r="G230" s="134"/>
      <c r="H230" s="381">
        <v>142</v>
      </c>
      <c r="I230" s="380"/>
    </row>
    <row r="231" spans="1:9" x14ac:dyDescent="0.15">
      <c r="A231" s="840"/>
      <c r="B231" s="358" t="s">
        <v>358</v>
      </c>
      <c r="C231" s="378"/>
      <c r="D231" s="378"/>
      <c r="E231" s="379">
        <v>0</v>
      </c>
      <c r="F231" s="379">
        <v>0</v>
      </c>
      <c r="G231" s="134"/>
      <c r="H231" s="381">
        <v>0</v>
      </c>
      <c r="I231" s="380"/>
    </row>
    <row r="232" spans="1:9" x14ac:dyDescent="0.15">
      <c r="A232" s="840"/>
      <c r="B232" s="358" t="s">
        <v>359</v>
      </c>
      <c r="C232" s="378"/>
      <c r="D232" s="378"/>
      <c r="E232" s="379">
        <v>0</v>
      </c>
      <c r="F232" s="379">
        <v>0.91049999999999986</v>
      </c>
      <c r="G232" s="134"/>
      <c r="H232" s="381">
        <v>0</v>
      </c>
      <c r="I232" s="380"/>
    </row>
    <row r="233" spans="1:9" x14ac:dyDescent="0.15">
      <c r="A233" s="840"/>
      <c r="B233" s="358" t="s">
        <v>360</v>
      </c>
      <c r="C233" s="378"/>
      <c r="D233" s="378"/>
      <c r="E233" s="379">
        <v>0</v>
      </c>
      <c r="F233" s="379">
        <v>0</v>
      </c>
      <c r="G233" s="134"/>
      <c r="H233" s="378"/>
      <c r="I233" s="380"/>
    </row>
    <row r="234" spans="1:9" x14ac:dyDescent="0.15">
      <c r="A234" s="840"/>
      <c r="B234" s="358" t="s">
        <v>361</v>
      </c>
      <c r="C234" s="378"/>
      <c r="D234" s="378"/>
      <c r="E234" s="379">
        <v>0</v>
      </c>
      <c r="F234" s="379">
        <v>0</v>
      </c>
      <c r="G234" s="134"/>
      <c r="H234" s="378"/>
      <c r="I234" s="380"/>
    </row>
    <row r="235" spans="1:9" x14ac:dyDescent="0.15">
      <c r="A235" s="840"/>
      <c r="B235" s="358" t="s">
        <v>362</v>
      </c>
      <c r="C235" s="378"/>
      <c r="D235" s="378"/>
      <c r="E235" s="379">
        <v>0</v>
      </c>
      <c r="F235" s="379">
        <v>12.395799999999998</v>
      </c>
      <c r="G235" s="134"/>
      <c r="H235" s="381">
        <v>0</v>
      </c>
      <c r="I235" s="380"/>
    </row>
    <row r="236" spans="1:9" x14ac:dyDescent="0.15">
      <c r="A236" s="840"/>
      <c r="B236" s="358" t="s">
        <v>363</v>
      </c>
      <c r="C236" s="378"/>
      <c r="D236" s="378"/>
      <c r="E236" s="379">
        <v>0</v>
      </c>
      <c r="F236" s="379">
        <v>0</v>
      </c>
      <c r="G236" s="134"/>
      <c r="H236" s="378"/>
      <c r="I236" s="380"/>
    </row>
    <row r="237" spans="1:9" x14ac:dyDescent="0.15">
      <c r="A237" s="840"/>
      <c r="B237" s="358" t="s">
        <v>364</v>
      </c>
      <c r="C237" s="378"/>
      <c r="D237" s="378"/>
      <c r="E237" s="379">
        <v>0</v>
      </c>
      <c r="F237" s="379">
        <v>0</v>
      </c>
      <c r="G237" s="134"/>
      <c r="H237" s="378"/>
      <c r="I237" s="380"/>
    </row>
    <row r="238" spans="1:9" x14ac:dyDescent="0.15">
      <c r="A238" s="840"/>
      <c r="B238" s="358" t="s">
        <v>365</v>
      </c>
      <c r="C238" s="378"/>
      <c r="D238" s="378"/>
      <c r="E238" s="379">
        <v>0</v>
      </c>
      <c r="F238" s="379">
        <v>0</v>
      </c>
      <c r="G238" s="134"/>
      <c r="H238" s="378"/>
      <c r="I238" s="380"/>
    </row>
    <row r="239" spans="1:9" x14ac:dyDescent="0.15">
      <c r="A239" s="840"/>
      <c r="B239" s="358" t="s">
        <v>366</v>
      </c>
      <c r="C239" s="378"/>
      <c r="D239" s="378"/>
      <c r="E239" s="379">
        <v>0</v>
      </c>
      <c r="F239" s="379">
        <v>0</v>
      </c>
      <c r="G239" s="134"/>
      <c r="H239" s="378"/>
      <c r="I239" s="380"/>
    </row>
    <row r="240" spans="1:9" x14ac:dyDescent="0.15">
      <c r="A240" s="840"/>
      <c r="B240" s="358" t="s">
        <v>367</v>
      </c>
      <c r="C240" s="378"/>
      <c r="D240" s="378"/>
      <c r="E240" s="379">
        <v>0</v>
      </c>
      <c r="F240" s="379">
        <v>0</v>
      </c>
      <c r="G240" s="382">
        <v>0</v>
      </c>
      <c r="H240" s="378"/>
      <c r="I240" s="380"/>
    </row>
    <row r="241" spans="1:9" x14ac:dyDescent="0.15">
      <c r="A241" s="840"/>
      <c r="B241" s="358" t="s">
        <v>368</v>
      </c>
      <c r="C241" s="378"/>
      <c r="D241" s="378"/>
      <c r="E241" s="379">
        <v>2.2799999999999997E-2</v>
      </c>
      <c r="F241" s="379">
        <v>0</v>
      </c>
      <c r="G241" s="134"/>
      <c r="H241" s="381">
        <v>0</v>
      </c>
      <c r="I241" s="380"/>
    </row>
    <row r="242" spans="1:9" x14ac:dyDescent="0.15">
      <c r="A242" s="845"/>
      <c r="B242" s="392" t="s">
        <v>369</v>
      </c>
      <c r="C242" s="393"/>
      <c r="D242" s="393"/>
      <c r="E242" s="394">
        <v>11.602599999999994</v>
      </c>
      <c r="F242" s="394">
        <v>2.0360999999999998</v>
      </c>
      <c r="G242" s="395"/>
      <c r="H242" s="396">
        <v>0</v>
      </c>
      <c r="I242" s="397"/>
    </row>
    <row r="243" spans="1:9" x14ac:dyDescent="0.15">
      <c r="A243" s="839" t="s">
        <v>101</v>
      </c>
      <c r="B243" s="388" t="s">
        <v>353</v>
      </c>
      <c r="C243" s="389">
        <v>49</v>
      </c>
      <c r="D243" s="389">
        <v>36</v>
      </c>
      <c r="E243" s="390" cm="1">
        <f t="array" ref="E243">SUMPRODUCT((E244:E259&gt;0)*E244:E259)</f>
        <v>8.4792000000000005</v>
      </c>
      <c r="F243" s="390" cm="1">
        <f t="array" ref="F243">SUMPRODUCT((F244:F259&gt;0)*F244:F259)</f>
        <v>23.0245</v>
      </c>
      <c r="G243" s="39">
        <f>IF(G257&gt;0,G257,0)</f>
        <v>0</v>
      </c>
      <c r="H243" s="18" cm="1">
        <f t="array" ref="H243">SUMPRODUCT((H246:H249&gt;0)*H246:H249) + SUMPRODUCT((H252&gt;0)*H252) + SUMPRODUCT((H258:H259&gt;0)*H258:H259)</f>
        <v>269</v>
      </c>
      <c r="I243" s="391">
        <v>2090222</v>
      </c>
    </row>
    <row r="244" spans="1:9" s="13" customFormat="1" x14ac:dyDescent="0.15">
      <c r="A244" s="840"/>
      <c r="B244" s="358" t="s">
        <v>354</v>
      </c>
      <c r="C244" s="378"/>
      <c r="D244" s="378"/>
      <c r="E244" s="379">
        <v>1.1910000000000001</v>
      </c>
      <c r="F244" s="379">
        <v>20.727500000000003</v>
      </c>
      <c r="G244" s="134"/>
      <c r="H244" s="378"/>
      <c r="I244" s="380"/>
    </row>
    <row r="245" spans="1:9" x14ac:dyDescent="0.15">
      <c r="A245" s="840"/>
      <c r="B245" s="358" t="s">
        <v>355</v>
      </c>
      <c r="C245" s="378"/>
      <c r="D245" s="378"/>
      <c r="E245" s="379">
        <v>0</v>
      </c>
      <c r="F245" s="379">
        <v>0</v>
      </c>
      <c r="G245" s="134"/>
      <c r="H245" s="378"/>
      <c r="I245" s="380"/>
    </row>
    <row r="246" spans="1:9" x14ac:dyDescent="0.15">
      <c r="A246" s="840"/>
      <c r="B246" s="358" t="s">
        <v>356</v>
      </c>
      <c r="C246" s="378"/>
      <c r="D246" s="378"/>
      <c r="E246" s="379">
        <v>5.4853000000000005</v>
      </c>
      <c r="F246" s="379">
        <v>0</v>
      </c>
      <c r="G246" s="134"/>
      <c r="H246" s="381">
        <v>160</v>
      </c>
      <c r="I246" s="380"/>
    </row>
    <row r="247" spans="1:9" x14ac:dyDescent="0.15">
      <c r="A247" s="840"/>
      <c r="B247" s="358" t="s">
        <v>357</v>
      </c>
      <c r="C247" s="378"/>
      <c r="D247" s="378"/>
      <c r="E247" s="379">
        <v>0</v>
      </c>
      <c r="F247" s="379">
        <v>0</v>
      </c>
      <c r="G247" s="134"/>
      <c r="H247" s="381">
        <v>109</v>
      </c>
      <c r="I247" s="380"/>
    </row>
    <row r="248" spans="1:9" x14ac:dyDescent="0.15">
      <c r="A248" s="840"/>
      <c r="B248" s="358" t="s">
        <v>358</v>
      </c>
      <c r="C248" s="378"/>
      <c r="D248" s="378"/>
      <c r="E248" s="379">
        <v>0</v>
      </c>
      <c r="F248" s="379">
        <v>0</v>
      </c>
      <c r="G248" s="134"/>
      <c r="H248" s="381">
        <v>0</v>
      </c>
      <c r="I248" s="380"/>
    </row>
    <row r="249" spans="1:9" x14ac:dyDescent="0.15">
      <c r="A249" s="840"/>
      <c r="B249" s="358" t="s">
        <v>359</v>
      </c>
      <c r="C249" s="378"/>
      <c r="D249" s="378"/>
      <c r="E249" s="379">
        <v>1.3999999999999998E-3</v>
      </c>
      <c r="F249" s="379">
        <v>0</v>
      </c>
      <c r="G249" s="134"/>
      <c r="H249" s="381">
        <v>0</v>
      </c>
      <c r="I249" s="380"/>
    </row>
    <row r="250" spans="1:9" x14ac:dyDescent="0.15">
      <c r="A250" s="840"/>
      <c r="B250" s="358" t="s">
        <v>360</v>
      </c>
      <c r="C250" s="378"/>
      <c r="D250" s="378"/>
      <c r="E250" s="379">
        <v>0</v>
      </c>
      <c r="F250" s="379">
        <v>0</v>
      </c>
      <c r="G250" s="134"/>
      <c r="H250" s="378"/>
      <c r="I250" s="380"/>
    </row>
    <row r="251" spans="1:9" x14ac:dyDescent="0.15">
      <c r="A251" s="840"/>
      <c r="B251" s="358" t="s">
        <v>361</v>
      </c>
      <c r="C251" s="378"/>
      <c r="D251" s="378"/>
      <c r="E251" s="379">
        <v>0</v>
      </c>
      <c r="F251" s="379">
        <v>0</v>
      </c>
      <c r="G251" s="134"/>
      <c r="H251" s="378"/>
      <c r="I251" s="380"/>
    </row>
    <row r="252" spans="1:9" x14ac:dyDescent="0.15">
      <c r="A252" s="840"/>
      <c r="B252" s="358" t="s">
        <v>362</v>
      </c>
      <c r="C252" s="378"/>
      <c r="D252" s="378"/>
      <c r="E252" s="379">
        <v>0</v>
      </c>
      <c r="F252" s="379">
        <v>1.8700000000000001E-2</v>
      </c>
      <c r="G252" s="134"/>
      <c r="H252" s="381">
        <v>0</v>
      </c>
      <c r="I252" s="380"/>
    </row>
    <row r="253" spans="1:9" x14ac:dyDescent="0.15">
      <c r="A253" s="840"/>
      <c r="B253" s="358" t="s">
        <v>363</v>
      </c>
      <c r="C253" s="378"/>
      <c r="D253" s="378"/>
      <c r="E253" s="379">
        <v>0</v>
      </c>
      <c r="F253" s="379">
        <v>0</v>
      </c>
      <c r="G253" s="134"/>
      <c r="H253" s="378"/>
      <c r="I253" s="380"/>
    </row>
    <row r="254" spans="1:9" x14ac:dyDescent="0.15">
      <c r="A254" s="840"/>
      <c r="B254" s="358" t="s">
        <v>364</v>
      </c>
      <c r="C254" s="378"/>
      <c r="D254" s="378"/>
      <c r="E254" s="379">
        <v>0</v>
      </c>
      <c r="F254" s="379">
        <v>0</v>
      </c>
      <c r="G254" s="134"/>
      <c r="H254" s="378"/>
      <c r="I254" s="380"/>
    </row>
    <row r="255" spans="1:9" x14ac:dyDescent="0.15">
      <c r="A255" s="840"/>
      <c r="B255" s="358" t="s">
        <v>365</v>
      </c>
      <c r="C255" s="378"/>
      <c r="D255" s="378"/>
      <c r="E255" s="379">
        <v>0</v>
      </c>
      <c r="F255" s="379">
        <v>0</v>
      </c>
      <c r="G255" s="134"/>
      <c r="H255" s="378"/>
      <c r="I255" s="380"/>
    </row>
    <row r="256" spans="1:9" x14ac:dyDescent="0.15">
      <c r="A256" s="840"/>
      <c r="B256" s="358" t="s">
        <v>366</v>
      </c>
      <c r="C256" s="378"/>
      <c r="D256" s="378"/>
      <c r="E256" s="379">
        <v>1.3660999999999999</v>
      </c>
      <c r="F256" s="379">
        <v>0</v>
      </c>
      <c r="G256" s="134"/>
      <c r="H256" s="378"/>
      <c r="I256" s="380"/>
    </row>
    <row r="257" spans="1:9" x14ac:dyDescent="0.15">
      <c r="A257" s="840"/>
      <c r="B257" s="358" t="s">
        <v>367</v>
      </c>
      <c r="C257" s="378"/>
      <c r="D257" s="378"/>
      <c r="E257" s="379">
        <v>0</v>
      </c>
      <c r="F257" s="379">
        <v>0</v>
      </c>
      <c r="G257" s="382">
        <v>0</v>
      </c>
      <c r="H257" s="378"/>
      <c r="I257" s="380"/>
    </row>
    <row r="258" spans="1:9" x14ac:dyDescent="0.15">
      <c r="A258" s="840"/>
      <c r="B258" s="358" t="s">
        <v>368</v>
      </c>
      <c r="C258" s="378"/>
      <c r="D258" s="378"/>
      <c r="E258" s="379">
        <v>1.0100000000000001E-2</v>
      </c>
      <c r="F258" s="379">
        <v>4.6300000000000001E-2</v>
      </c>
      <c r="G258" s="134"/>
      <c r="H258" s="381">
        <v>0</v>
      </c>
      <c r="I258" s="380"/>
    </row>
    <row r="259" spans="1:9" x14ac:dyDescent="0.15">
      <c r="A259" s="840"/>
      <c r="B259" s="392" t="s">
        <v>369</v>
      </c>
      <c r="C259" s="393"/>
      <c r="D259" s="393"/>
      <c r="E259" s="394">
        <v>0.42530000000000001</v>
      </c>
      <c r="F259" s="394">
        <v>2.2319999999999998</v>
      </c>
      <c r="G259" s="395"/>
      <c r="H259" s="396">
        <v>0</v>
      </c>
      <c r="I259" s="397"/>
    </row>
    <row r="260" spans="1:9" x14ac:dyDescent="0.15">
      <c r="A260" s="841" t="s">
        <v>102</v>
      </c>
      <c r="B260" s="388" t="s">
        <v>353</v>
      </c>
      <c r="C260" s="389">
        <v>53</v>
      </c>
      <c r="D260" s="389">
        <v>37</v>
      </c>
      <c r="E260" s="390" cm="1">
        <f t="array" ref="E260">SUMPRODUCT((E261:E276&gt;0)*E261:E276)</f>
        <v>13.886999999999999</v>
      </c>
      <c r="F260" s="390" cm="1">
        <f t="array" ref="F260">SUMPRODUCT((F261:F276&gt;0)*F261:F276)</f>
        <v>16.711500000000001</v>
      </c>
      <c r="G260" s="39">
        <f>IF(G274&gt;0,G274,0)</f>
        <v>0</v>
      </c>
      <c r="H260" s="18" cm="1">
        <f t="array" ref="H260">SUMPRODUCT((H263:H266&gt;0)*H263:H266) + SUMPRODUCT((H269&gt;0)*H269) + SUMPRODUCT((H275:H276&gt;0)*H275:H276)</f>
        <v>398</v>
      </c>
      <c r="I260" s="391">
        <v>2265132</v>
      </c>
    </row>
    <row r="261" spans="1:9" s="13" customFormat="1" x14ac:dyDescent="0.15">
      <c r="A261" s="840"/>
      <c r="B261" s="358" t="s">
        <v>354</v>
      </c>
      <c r="C261" s="378"/>
      <c r="D261" s="378"/>
      <c r="E261" s="379">
        <v>0.2132</v>
      </c>
      <c r="F261" s="379">
        <v>8.2791999999999994</v>
      </c>
      <c r="G261" s="134"/>
      <c r="H261" s="378"/>
      <c r="I261" s="380"/>
    </row>
    <row r="262" spans="1:9" x14ac:dyDescent="0.15">
      <c r="A262" s="840"/>
      <c r="B262" s="358" t="s">
        <v>355</v>
      </c>
      <c r="C262" s="378"/>
      <c r="D262" s="378"/>
      <c r="E262" s="379">
        <v>0</v>
      </c>
      <c r="F262" s="379">
        <v>0.69929999999999992</v>
      </c>
      <c r="G262" s="134"/>
      <c r="H262" s="378"/>
      <c r="I262" s="380"/>
    </row>
    <row r="263" spans="1:9" x14ac:dyDescent="0.15">
      <c r="A263" s="840"/>
      <c r="B263" s="358" t="s">
        <v>356</v>
      </c>
      <c r="C263" s="378"/>
      <c r="D263" s="378"/>
      <c r="E263" s="379">
        <v>8.2214999999999989</v>
      </c>
      <c r="F263" s="379">
        <v>0</v>
      </c>
      <c r="G263" s="134"/>
      <c r="H263" s="381">
        <v>176</v>
      </c>
      <c r="I263" s="380"/>
    </row>
    <row r="264" spans="1:9" x14ac:dyDescent="0.15">
      <c r="A264" s="840"/>
      <c r="B264" s="358" t="s">
        <v>357</v>
      </c>
      <c r="C264" s="378"/>
      <c r="D264" s="378"/>
      <c r="E264" s="379">
        <v>2.0351000000000004</v>
      </c>
      <c r="F264" s="379">
        <v>0</v>
      </c>
      <c r="G264" s="134"/>
      <c r="H264" s="381">
        <v>222</v>
      </c>
      <c r="I264" s="380"/>
    </row>
    <row r="265" spans="1:9" x14ac:dyDescent="0.15">
      <c r="A265" s="840"/>
      <c r="B265" s="358" t="s">
        <v>358</v>
      </c>
      <c r="C265" s="378"/>
      <c r="D265" s="378"/>
      <c r="E265" s="379">
        <v>0</v>
      </c>
      <c r="F265" s="379">
        <v>0</v>
      </c>
      <c r="G265" s="134"/>
      <c r="H265" s="381">
        <v>0</v>
      </c>
      <c r="I265" s="380"/>
    </row>
    <row r="266" spans="1:9" x14ac:dyDescent="0.15">
      <c r="A266" s="840"/>
      <c r="B266" s="358" t="s">
        <v>359</v>
      </c>
      <c r="C266" s="378"/>
      <c r="D266" s="378"/>
      <c r="E266" s="379">
        <v>0</v>
      </c>
      <c r="F266" s="379">
        <v>1.3000000000000002E-3</v>
      </c>
      <c r="G266" s="134"/>
      <c r="H266" s="381">
        <v>0</v>
      </c>
      <c r="I266" s="380"/>
    </row>
    <row r="267" spans="1:9" x14ac:dyDescent="0.15">
      <c r="A267" s="840"/>
      <c r="B267" s="358" t="s">
        <v>360</v>
      </c>
      <c r="C267" s="378"/>
      <c r="D267" s="378"/>
      <c r="E267" s="379">
        <v>0</v>
      </c>
      <c r="F267" s="379">
        <v>0</v>
      </c>
      <c r="G267" s="134"/>
      <c r="H267" s="378"/>
      <c r="I267" s="380"/>
    </row>
    <row r="268" spans="1:9" x14ac:dyDescent="0.15">
      <c r="A268" s="840"/>
      <c r="B268" s="358" t="s">
        <v>361</v>
      </c>
      <c r="C268" s="378"/>
      <c r="D268" s="378"/>
      <c r="E268" s="379">
        <v>0</v>
      </c>
      <c r="F268" s="379">
        <v>0</v>
      </c>
      <c r="G268" s="134"/>
      <c r="H268" s="378"/>
      <c r="I268" s="380"/>
    </row>
    <row r="269" spans="1:9" x14ac:dyDescent="0.15">
      <c r="A269" s="840"/>
      <c r="B269" s="358" t="s">
        <v>362</v>
      </c>
      <c r="C269" s="378"/>
      <c r="D269" s="378"/>
      <c r="E269" s="379">
        <v>0.54349999999999998</v>
      </c>
      <c r="F269" s="379">
        <v>3.6713</v>
      </c>
      <c r="G269" s="134"/>
      <c r="H269" s="381">
        <v>0</v>
      </c>
      <c r="I269" s="380"/>
    </row>
    <row r="270" spans="1:9" x14ac:dyDescent="0.15">
      <c r="A270" s="840"/>
      <c r="B270" s="358" t="s">
        <v>363</v>
      </c>
      <c r="C270" s="378"/>
      <c r="D270" s="378"/>
      <c r="E270" s="379">
        <v>0</v>
      </c>
      <c r="F270" s="379">
        <v>0</v>
      </c>
      <c r="G270" s="134"/>
      <c r="H270" s="378"/>
      <c r="I270" s="380"/>
    </row>
    <row r="271" spans="1:9" x14ac:dyDescent="0.15">
      <c r="A271" s="840"/>
      <c r="B271" s="358" t="s">
        <v>364</v>
      </c>
      <c r="C271" s="378"/>
      <c r="D271" s="378"/>
      <c r="E271" s="379">
        <v>0</v>
      </c>
      <c r="F271" s="379">
        <v>0</v>
      </c>
      <c r="G271" s="134"/>
      <c r="H271" s="378"/>
      <c r="I271" s="380"/>
    </row>
    <row r="272" spans="1:9" x14ac:dyDescent="0.15">
      <c r="A272" s="840"/>
      <c r="B272" s="358" t="s">
        <v>365</v>
      </c>
      <c r="C272" s="378"/>
      <c r="D272" s="378"/>
      <c r="E272" s="379">
        <v>0</v>
      </c>
      <c r="F272" s="379">
        <v>0</v>
      </c>
      <c r="G272" s="134"/>
      <c r="H272" s="378"/>
      <c r="I272" s="380"/>
    </row>
    <row r="273" spans="1:9" x14ac:dyDescent="0.15">
      <c r="A273" s="840"/>
      <c r="B273" s="358" t="s">
        <v>366</v>
      </c>
      <c r="C273" s="378"/>
      <c r="D273" s="378"/>
      <c r="E273" s="379">
        <v>0</v>
      </c>
      <c r="F273" s="379">
        <v>0</v>
      </c>
      <c r="G273" s="134"/>
      <c r="H273" s="378"/>
      <c r="I273" s="380"/>
    </row>
    <row r="274" spans="1:9" x14ac:dyDescent="0.15">
      <c r="A274" s="840"/>
      <c r="B274" s="358" t="s">
        <v>367</v>
      </c>
      <c r="C274" s="378"/>
      <c r="D274" s="378"/>
      <c r="E274" s="379">
        <v>0</v>
      </c>
      <c r="F274" s="379">
        <v>0</v>
      </c>
      <c r="G274" s="382">
        <v>0</v>
      </c>
      <c r="H274" s="378"/>
      <c r="I274" s="380"/>
    </row>
    <row r="275" spans="1:9" x14ac:dyDescent="0.15">
      <c r="A275" s="840"/>
      <c r="B275" s="358" t="s">
        <v>368</v>
      </c>
      <c r="C275" s="378"/>
      <c r="D275" s="378"/>
      <c r="E275" s="379">
        <v>0</v>
      </c>
      <c r="F275" s="379">
        <v>0</v>
      </c>
      <c r="G275" s="134"/>
      <c r="H275" s="381">
        <v>0</v>
      </c>
      <c r="I275" s="380"/>
    </row>
    <row r="276" spans="1:9" x14ac:dyDescent="0.15">
      <c r="A276" s="842"/>
      <c r="B276" s="398" t="s">
        <v>369</v>
      </c>
      <c r="C276" s="399"/>
      <c r="D276" s="399"/>
      <c r="E276" s="400">
        <v>2.8736999999999995</v>
      </c>
      <c r="F276" s="400">
        <v>4.0604000000000005</v>
      </c>
      <c r="G276" s="100"/>
      <c r="H276" s="401">
        <v>0</v>
      </c>
      <c r="I276" s="402"/>
    </row>
    <row r="277" spans="1:9" x14ac:dyDescent="0.15">
      <c r="A277" s="131" t="s">
        <v>371</v>
      </c>
      <c r="B277" s="135"/>
      <c r="C277" s="135"/>
      <c r="D277" s="135"/>
      <c r="E277" s="135"/>
      <c r="F277" s="135"/>
      <c r="G277" s="135"/>
      <c r="H277" s="135"/>
      <c r="I277" s="135"/>
    </row>
    <row r="278" spans="1:9" ht="12.6" customHeight="1" x14ac:dyDescent="0.15">
      <c r="A278" s="6" t="s">
        <v>372</v>
      </c>
    </row>
    <row r="279" spans="1:9" ht="12.95" customHeight="1" x14ac:dyDescent="0.15">
      <c r="A279" s="6" t="s">
        <v>373</v>
      </c>
    </row>
    <row r="280" spans="1:9" ht="12.95" customHeight="1" x14ac:dyDescent="0.15">
      <c r="A280" s="6" t="s">
        <v>374</v>
      </c>
    </row>
    <row r="281" spans="1:9" ht="12.95" customHeight="1" x14ac:dyDescent="0.15"/>
  </sheetData>
  <sheetProtection autoFilter="0"/>
  <autoFilter ref="A4:I276" xr:uid="{00000000-0001-0000-1100-000000000000}"/>
  <mergeCells count="23">
    <mergeCell ref="I3:I4"/>
    <mergeCell ref="A5:A21"/>
    <mergeCell ref="A22:A38"/>
    <mergeCell ref="A39:A55"/>
    <mergeCell ref="A56:A72"/>
    <mergeCell ref="A3:A4"/>
    <mergeCell ref="B3:B4"/>
    <mergeCell ref="C3:D3"/>
    <mergeCell ref="A243:A259"/>
    <mergeCell ref="A260:A276"/>
    <mergeCell ref="E3:F3"/>
    <mergeCell ref="G3:G4"/>
    <mergeCell ref="H3:H4"/>
    <mergeCell ref="A175:A191"/>
    <mergeCell ref="A73:A89"/>
    <mergeCell ref="A90:A106"/>
    <mergeCell ref="A107:A123"/>
    <mergeCell ref="A124:A140"/>
    <mergeCell ref="A141:A157"/>
    <mergeCell ref="A158:A174"/>
    <mergeCell ref="A192:A208"/>
    <mergeCell ref="A209:A225"/>
    <mergeCell ref="A226:A242"/>
  </mergeCells>
  <phoneticPr fontId="4"/>
  <dataValidations count="1">
    <dataValidation type="decimal" operator="greaterThanOrEqual" allowBlank="1" showInputMessage="1" showErrorMessage="1" sqref="G23:G38 G5:G21 G40:G55 G57:G72 G74:G89 G91:G106 G108:G123 G125:G140 G142:G157 G159:G174 G176:G191 G193:G208 G210:G225 G227:G242 G244:G259 G261:G276 H5:I276 C5:F276 C277:I280" xr:uid="{D343A6B3-A3B9-4760-B0AF-F4ED4795889D}">
      <formula1>0</formula1>
    </dataValidation>
  </dataValidations>
  <pageMargins left="0.39370078740157483" right="0.19685039370078741" top="0.78740157480314965" bottom="0.19685039370078741" header="0" footer="0"/>
  <pageSetup paperSize="9" scale="64" fitToHeight="0" pageOrder="overThenDown" orientation="portrait" r:id="rId1"/>
  <headerFooter alignWithMargins="0"/>
  <rowBreaks count="3" manualBreakCount="3">
    <brk id="89" max="16383" man="1"/>
    <brk id="157" max="16383" man="1"/>
    <brk id="225"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DBD03-B6D1-4A48-B925-9C650B33D2AF}">
  <sheetPr codeName="Sheet27">
    <pageSetUpPr fitToPage="1"/>
  </sheetPr>
  <dimension ref="A1:G39"/>
  <sheetViews>
    <sheetView view="pageBreakPreview" zoomScaleNormal="100" zoomScaleSheetLayoutView="100" workbookViewId="0">
      <selection activeCell="G28" sqref="G28"/>
    </sheetView>
  </sheetViews>
  <sheetFormatPr defaultColWidth="9" defaultRowHeight="13.5" x14ac:dyDescent="0.15"/>
  <cols>
    <col min="1" max="1" width="15.5" style="7" customWidth="1"/>
    <col min="2" max="2" width="6.5" style="7" customWidth="1"/>
    <col min="3" max="3" width="19.5" style="7" bestFit="1" customWidth="1"/>
    <col min="4" max="6" width="12.5" style="7" customWidth="1"/>
    <col min="7" max="7" width="15.875" style="7" customWidth="1"/>
    <col min="8" max="16384" width="9" style="7"/>
  </cols>
  <sheetData>
    <row r="1" spans="1:7" x14ac:dyDescent="0.15">
      <c r="A1" s="419" t="s">
        <v>375</v>
      </c>
      <c r="B1"/>
      <c r="C1"/>
      <c r="D1"/>
      <c r="E1"/>
      <c r="F1"/>
      <c r="G1"/>
    </row>
    <row r="2" spans="1:7" x14ac:dyDescent="0.15">
      <c r="A2"/>
      <c r="B2"/>
      <c r="C2"/>
      <c r="D2"/>
      <c r="E2"/>
      <c r="F2"/>
      <c r="G2" s="40" t="s">
        <v>376</v>
      </c>
    </row>
    <row r="3" spans="1:7" ht="15" customHeight="1" x14ac:dyDescent="0.15">
      <c r="A3" s="684" t="s">
        <v>377</v>
      </c>
      <c r="B3" s="685"/>
      <c r="C3" s="747" t="s">
        <v>378</v>
      </c>
      <c r="D3" s="747" t="s">
        <v>379</v>
      </c>
      <c r="E3" s="692" t="s">
        <v>380</v>
      </c>
      <c r="F3" s="691"/>
      <c r="G3" s="41" t="s">
        <v>381</v>
      </c>
    </row>
    <row r="4" spans="1:7" ht="15" customHeight="1" x14ac:dyDescent="0.15">
      <c r="A4" s="686"/>
      <c r="B4" s="687"/>
      <c r="C4" s="748"/>
      <c r="D4" s="748"/>
      <c r="E4" s="761" t="s">
        <v>382</v>
      </c>
      <c r="F4" s="747" t="s">
        <v>383</v>
      </c>
      <c r="G4" s="747" t="s">
        <v>383</v>
      </c>
    </row>
    <row r="5" spans="1:7" ht="15" customHeight="1" x14ac:dyDescent="0.15">
      <c r="A5" s="688"/>
      <c r="B5" s="689"/>
      <c r="C5" s="694"/>
      <c r="D5" s="694"/>
      <c r="E5" s="761"/>
      <c r="F5" s="694"/>
      <c r="G5" s="694"/>
    </row>
    <row r="6" spans="1:7" ht="18" customHeight="1" thickBot="1" x14ac:dyDescent="0.2">
      <c r="A6" s="858">
        <v>45383</v>
      </c>
      <c r="B6" s="859">
        <v>43190</v>
      </c>
      <c r="C6" s="403">
        <f>SUMIF(C7:C19,"&gt;0")+SUMIF(C22:C23,"&gt;0")</f>
        <v>180</v>
      </c>
      <c r="D6" s="404">
        <f>SUMIF(D7:D19,"&gt;0")+SUMIF(D22:D23,"&gt;0")</f>
        <v>392351300</v>
      </c>
      <c r="E6" s="405">
        <f>SUMIF(E7:E19,"&gt;0")+SUMIF(E22:E23,"&gt;0")</f>
        <v>296941.25</v>
      </c>
      <c r="F6" s="404">
        <f>SUMIF(F7:F19,"&gt;0")+SUMIF(F22:F23,"&gt;0")</f>
        <v>383924600</v>
      </c>
      <c r="G6" s="404">
        <f>SUMIF(G7:G19,"&gt;0")+SUMIF(G22:G23,"&gt;0")</f>
        <v>8426700</v>
      </c>
    </row>
    <row r="7" spans="1:7" ht="18" customHeight="1" thickTop="1" x14ac:dyDescent="0.15">
      <c r="A7" s="26" t="s">
        <v>130</v>
      </c>
      <c r="B7" s="200" t="s">
        <v>16</v>
      </c>
      <c r="C7" s="406">
        <v>4</v>
      </c>
      <c r="D7" s="407">
        <f t="shared" ref="D7:D18" si="0">IF(F7&gt;0,F7,0)+IF(G7&gt;0,G7,0)</f>
        <v>12495500</v>
      </c>
      <c r="E7" s="201">
        <v>33712.25</v>
      </c>
      <c r="F7" s="408">
        <v>12477000</v>
      </c>
      <c r="G7" s="408">
        <v>18500</v>
      </c>
    </row>
    <row r="8" spans="1:7" ht="18" customHeight="1" x14ac:dyDescent="0.15">
      <c r="A8" s="220" t="s">
        <v>131</v>
      </c>
      <c r="B8" s="24" t="s">
        <v>17</v>
      </c>
      <c r="C8" s="409">
        <v>9</v>
      </c>
      <c r="D8" s="410">
        <f t="shared" si="0"/>
        <v>24854400</v>
      </c>
      <c r="E8" s="247">
        <v>36105.81</v>
      </c>
      <c r="F8" s="411">
        <v>24795500</v>
      </c>
      <c r="G8" s="411">
        <v>58900</v>
      </c>
    </row>
    <row r="9" spans="1:7" ht="18" customHeight="1" x14ac:dyDescent="0.15">
      <c r="A9" s="220" t="s">
        <v>223</v>
      </c>
      <c r="B9" s="24" t="s">
        <v>19</v>
      </c>
      <c r="C9" s="409">
        <v>15</v>
      </c>
      <c r="D9" s="410">
        <f t="shared" si="0"/>
        <v>25051200</v>
      </c>
      <c r="E9" s="247">
        <v>20738.38</v>
      </c>
      <c r="F9" s="411">
        <v>24923900</v>
      </c>
      <c r="G9" s="411">
        <v>127300</v>
      </c>
    </row>
    <row r="10" spans="1:7" ht="18" customHeight="1" x14ac:dyDescent="0.15">
      <c r="A10" s="220" t="s">
        <v>224</v>
      </c>
      <c r="B10" s="24" t="s">
        <v>20</v>
      </c>
      <c r="C10" s="409">
        <v>12</v>
      </c>
      <c r="D10" s="410">
        <f t="shared" si="0"/>
        <v>17114800</v>
      </c>
      <c r="E10" s="247">
        <v>16921.62</v>
      </c>
      <c r="F10" s="411">
        <v>16674700</v>
      </c>
      <c r="G10" s="411">
        <v>440100</v>
      </c>
    </row>
    <row r="11" spans="1:7" ht="18" customHeight="1" x14ac:dyDescent="0.15">
      <c r="A11" s="220" t="s">
        <v>225</v>
      </c>
      <c r="B11" s="24" t="s">
        <v>22</v>
      </c>
      <c r="C11" s="409">
        <v>23</v>
      </c>
      <c r="D11" s="410">
        <f t="shared" si="0"/>
        <v>60426700</v>
      </c>
      <c r="E11" s="247">
        <v>23756.77</v>
      </c>
      <c r="F11" s="411">
        <v>59830500</v>
      </c>
      <c r="G11" s="411">
        <v>596200</v>
      </c>
    </row>
    <row r="12" spans="1:7" ht="18" customHeight="1" x14ac:dyDescent="0.15">
      <c r="A12" s="220" t="s">
        <v>226</v>
      </c>
      <c r="B12" s="24" t="s">
        <v>24</v>
      </c>
      <c r="C12" s="409">
        <v>12</v>
      </c>
      <c r="D12" s="410">
        <f t="shared" si="0"/>
        <v>16345100</v>
      </c>
      <c r="E12" s="247">
        <v>15501.77</v>
      </c>
      <c r="F12" s="411">
        <v>16242700</v>
      </c>
      <c r="G12" s="411">
        <v>102400</v>
      </c>
    </row>
    <row r="13" spans="1:7" ht="18" customHeight="1" x14ac:dyDescent="0.15">
      <c r="A13" s="220" t="s">
        <v>227</v>
      </c>
      <c r="B13" s="24" t="s">
        <v>25</v>
      </c>
      <c r="C13" s="409">
        <v>15</v>
      </c>
      <c r="D13" s="410">
        <f t="shared" si="0"/>
        <v>43407000</v>
      </c>
      <c r="E13" s="247">
        <v>29009.96</v>
      </c>
      <c r="F13" s="411">
        <v>43014300</v>
      </c>
      <c r="G13" s="411">
        <v>392700</v>
      </c>
    </row>
    <row r="14" spans="1:7" ht="18" customHeight="1" x14ac:dyDescent="0.15">
      <c r="A14" s="220" t="s">
        <v>228</v>
      </c>
      <c r="B14" s="24" t="s">
        <v>27</v>
      </c>
      <c r="C14" s="409">
        <v>15</v>
      </c>
      <c r="D14" s="410">
        <f t="shared" si="0"/>
        <v>18789200</v>
      </c>
      <c r="E14" s="247">
        <v>28335.7</v>
      </c>
      <c r="F14" s="411">
        <v>18427800</v>
      </c>
      <c r="G14" s="411">
        <v>361400</v>
      </c>
    </row>
    <row r="15" spans="1:7" ht="18" customHeight="1" x14ac:dyDescent="0.15">
      <c r="A15" s="220" t="s">
        <v>229</v>
      </c>
      <c r="B15" s="24" t="s">
        <v>29</v>
      </c>
      <c r="C15" s="409">
        <v>22</v>
      </c>
      <c r="D15" s="410">
        <f t="shared" si="0"/>
        <v>62652400</v>
      </c>
      <c r="E15" s="247">
        <v>27048.26</v>
      </c>
      <c r="F15" s="411">
        <v>61284100</v>
      </c>
      <c r="G15" s="411">
        <v>1368300</v>
      </c>
    </row>
    <row r="16" spans="1:7" ht="18" customHeight="1" x14ac:dyDescent="0.15">
      <c r="A16" s="220" t="s">
        <v>230</v>
      </c>
      <c r="B16" s="24" t="s">
        <v>32</v>
      </c>
      <c r="C16" s="409">
        <v>4</v>
      </c>
      <c r="D16" s="410">
        <f t="shared" si="0"/>
        <v>23510000</v>
      </c>
      <c r="E16" s="247">
        <v>15747.24</v>
      </c>
      <c r="F16" s="411">
        <v>22893600</v>
      </c>
      <c r="G16" s="411">
        <v>616400</v>
      </c>
    </row>
    <row r="17" spans="1:7" ht="18" customHeight="1" x14ac:dyDescent="0.15">
      <c r="A17" s="220" t="s">
        <v>231</v>
      </c>
      <c r="B17" s="24" t="s">
        <v>98</v>
      </c>
      <c r="C17" s="409">
        <v>14</v>
      </c>
      <c r="D17" s="410">
        <f t="shared" si="0"/>
        <v>45421200</v>
      </c>
      <c r="E17" s="247">
        <v>25688.83</v>
      </c>
      <c r="F17" s="411">
        <v>44525700</v>
      </c>
      <c r="G17" s="411">
        <v>895500</v>
      </c>
    </row>
    <row r="18" spans="1:7" ht="18" customHeight="1" x14ac:dyDescent="0.15">
      <c r="A18" s="220" t="s">
        <v>384</v>
      </c>
      <c r="B18" s="24" t="s">
        <v>37</v>
      </c>
      <c r="C18" s="409">
        <v>0</v>
      </c>
      <c r="D18" s="410">
        <f t="shared" si="0"/>
        <v>0</v>
      </c>
      <c r="E18" s="247">
        <v>0</v>
      </c>
      <c r="F18" s="411">
        <v>0</v>
      </c>
      <c r="G18" s="411">
        <v>0</v>
      </c>
    </row>
    <row r="19" spans="1:7" ht="18" customHeight="1" x14ac:dyDescent="0.15">
      <c r="A19" s="101" t="s">
        <v>39</v>
      </c>
      <c r="B19" s="156" t="s">
        <v>8</v>
      </c>
      <c r="C19" s="412">
        <f>SUMIF(C20:C21,"&gt;0")</f>
        <v>15</v>
      </c>
      <c r="D19" s="410">
        <f>SUMIF(D20:D21,"&gt;0")</f>
        <v>10736700</v>
      </c>
      <c r="E19" s="412">
        <f>SUMIF(E20:E21,"&gt;0")</f>
        <v>5333.07</v>
      </c>
      <c r="F19" s="410">
        <f>SUMIF(F20:F21,"&gt;0")</f>
        <v>8584000</v>
      </c>
      <c r="G19" s="410">
        <f>SUMIF(G20:G21,"&gt;0")</f>
        <v>2152700</v>
      </c>
    </row>
    <row r="20" spans="1:7" ht="18" customHeight="1" x14ac:dyDescent="0.15">
      <c r="A20" s="69" t="s">
        <v>40</v>
      </c>
      <c r="B20" s="160" t="s">
        <v>41</v>
      </c>
      <c r="C20" s="413">
        <v>10</v>
      </c>
      <c r="D20" s="414">
        <f>IF(F20&gt;0,F20,0)+IF(G20&gt;0,G20,0)</f>
        <v>6886400</v>
      </c>
      <c r="E20" s="256">
        <v>4344.62</v>
      </c>
      <c r="F20" s="415">
        <v>6871300</v>
      </c>
      <c r="G20" s="415">
        <v>15100</v>
      </c>
    </row>
    <row r="21" spans="1:7" ht="18" customHeight="1" x14ac:dyDescent="0.15">
      <c r="A21" s="103" t="s">
        <v>40</v>
      </c>
      <c r="B21" s="165" t="s">
        <v>37</v>
      </c>
      <c r="C21" s="413">
        <v>5</v>
      </c>
      <c r="D21" s="414">
        <f>IF(F21&gt;0,F21,0)+IF(G21&gt;0,G21,0)</f>
        <v>3850300</v>
      </c>
      <c r="E21" s="256">
        <v>988.45</v>
      </c>
      <c r="F21" s="415">
        <v>1712700</v>
      </c>
      <c r="G21" s="415">
        <v>2137600</v>
      </c>
    </row>
    <row r="22" spans="1:7" ht="18" customHeight="1" x14ac:dyDescent="0.15">
      <c r="A22" s="144" t="s">
        <v>43</v>
      </c>
      <c r="B22" s="30" t="s">
        <v>44</v>
      </c>
      <c r="C22" s="413">
        <v>13</v>
      </c>
      <c r="D22" s="414">
        <f>IF(F22&gt;0,F22,0)+IF(G22&gt;0,G22,0)</f>
        <v>16043900</v>
      </c>
      <c r="E22" s="256">
        <v>11169.48</v>
      </c>
      <c r="F22" s="415">
        <v>14755500</v>
      </c>
      <c r="G22" s="415">
        <v>1288400</v>
      </c>
    </row>
    <row r="23" spans="1:7" ht="17.25" customHeight="1" x14ac:dyDescent="0.15">
      <c r="A23" s="226" t="s">
        <v>45</v>
      </c>
      <c r="B23" s="93" t="s">
        <v>103</v>
      </c>
      <c r="C23" s="416">
        <v>7</v>
      </c>
      <c r="D23" s="417">
        <f>IF(F23&gt;0,F23,0)+IF(G23&gt;0,G23,0)</f>
        <v>15503200</v>
      </c>
      <c r="E23" s="259">
        <v>7872.11</v>
      </c>
      <c r="F23" s="418">
        <v>15495300</v>
      </c>
      <c r="G23" s="418">
        <v>7900</v>
      </c>
    </row>
    <row r="24" spans="1:7" ht="18" customHeight="1" x14ac:dyDescent="0.15">
      <c r="A24" s="86" t="s">
        <v>48</v>
      </c>
      <c r="B24" s="87" t="s">
        <v>16</v>
      </c>
      <c r="C24" s="191">
        <f t="shared" ref="C24:G27" si="1">SUMIF(C7,"&gt;0")</f>
        <v>4</v>
      </c>
      <c r="D24" s="230">
        <f t="shared" si="1"/>
        <v>12495500</v>
      </c>
      <c r="E24" s="191">
        <f t="shared" si="1"/>
        <v>33712.25</v>
      </c>
      <c r="F24" s="230">
        <f t="shared" si="1"/>
        <v>12477000</v>
      </c>
      <c r="G24" s="230">
        <f t="shared" si="1"/>
        <v>18500</v>
      </c>
    </row>
    <row r="25" spans="1:7" ht="18" customHeight="1" x14ac:dyDescent="0.15">
      <c r="A25" s="69"/>
      <c r="B25" s="101" t="s">
        <v>17</v>
      </c>
      <c r="C25" s="188">
        <f t="shared" si="1"/>
        <v>9</v>
      </c>
      <c r="D25" s="129">
        <f t="shared" si="1"/>
        <v>24854400</v>
      </c>
      <c r="E25" s="188">
        <f t="shared" si="1"/>
        <v>36105.81</v>
      </c>
      <c r="F25" s="129">
        <f t="shared" si="1"/>
        <v>24795500</v>
      </c>
      <c r="G25" s="129">
        <f t="shared" si="1"/>
        <v>58900</v>
      </c>
    </row>
    <row r="26" spans="1:7" ht="18" customHeight="1" x14ac:dyDescent="0.15">
      <c r="A26" s="69"/>
      <c r="B26" s="81" t="s">
        <v>19</v>
      </c>
      <c r="C26" s="82">
        <f t="shared" si="1"/>
        <v>15</v>
      </c>
      <c r="D26" s="107">
        <f t="shared" si="1"/>
        <v>25051200</v>
      </c>
      <c r="E26" s="82">
        <f t="shared" si="1"/>
        <v>20738.38</v>
      </c>
      <c r="F26" s="107">
        <f t="shared" si="1"/>
        <v>24923900</v>
      </c>
      <c r="G26" s="107">
        <f t="shared" si="1"/>
        <v>127300</v>
      </c>
    </row>
    <row r="27" spans="1:7" ht="18" customHeight="1" x14ac:dyDescent="0.15">
      <c r="A27" s="69"/>
      <c r="B27" s="81" t="s">
        <v>20</v>
      </c>
      <c r="C27" s="82">
        <f t="shared" si="1"/>
        <v>12</v>
      </c>
      <c r="D27" s="107">
        <f t="shared" si="1"/>
        <v>17114800</v>
      </c>
      <c r="E27" s="82">
        <f t="shared" si="1"/>
        <v>16921.62</v>
      </c>
      <c r="F27" s="107">
        <f t="shared" si="1"/>
        <v>16674700</v>
      </c>
      <c r="G27" s="107">
        <f t="shared" si="1"/>
        <v>440100</v>
      </c>
    </row>
    <row r="28" spans="1:7" ht="18" customHeight="1" x14ac:dyDescent="0.15">
      <c r="A28" s="69"/>
      <c r="B28" s="81" t="s">
        <v>41</v>
      </c>
      <c r="C28" s="82">
        <f>SUMIF(C20,"&gt;0")</f>
        <v>10</v>
      </c>
      <c r="D28" s="107">
        <f>SUMIF(D20,"&gt;0")</f>
        <v>6886400</v>
      </c>
      <c r="E28" s="82">
        <f>SUMIF(E20,"&gt;0")</f>
        <v>4344.62</v>
      </c>
      <c r="F28" s="107">
        <f>SUMIF(F20,"&gt;0")</f>
        <v>6871300</v>
      </c>
      <c r="G28" s="107">
        <f>SUMIF(G20,"&gt;0")</f>
        <v>15100</v>
      </c>
    </row>
    <row r="29" spans="1:7" ht="18" customHeight="1" x14ac:dyDescent="0.15">
      <c r="A29" s="69"/>
      <c r="B29" s="81" t="s">
        <v>37</v>
      </c>
      <c r="C29" s="82">
        <f>SUMIF(C18,"&gt;0")+SUMIF(C21,"&gt;0")</f>
        <v>5</v>
      </c>
      <c r="D29" s="107">
        <f>SUMIF(D18,"&gt;0")+SUMIF(D21,"&gt;0")</f>
        <v>3850300</v>
      </c>
      <c r="E29" s="82">
        <f>SUMIF(E18,"&gt;0")+SUMIF(E21,"&gt;0")</f>
        <v>988.45</v>
      </c>
      <c r="F29" s="107">
        <f>SUMIF(F18,"&gt;0")+SUMIF(F21,"&gt;0")</f>
        <v>1712700</v>
      </c>
      <c r="G29" s="107">
        <f>SUMIF(G18,"&gt;0")+SUMIF(G21,"&gt;0")</f>
        <v>2137600</v>
      </c>
    </row>
    <row r="30" spans="1:7" ht="18" customHeight="1" x14ac:dyDescent="0.15">
      <c r="A30" s="69"/>
      <c r="B30" s="81" t="s">
        <v>22</v>
      </c>
      <c r="C30" s="82">
        <f>SUMIF(C11,"&gt;0")</f>
        <v>23</v>
      </c>
      <c r="D30" s="107">
        <f>SUMIF(D11,"&gt;0")</f>
        <v>60426700</v>
      </c>
      <c r="E30" s="82">
        <f>SUMIF(E11,"&gt;0")</f>
        <v>23756.77</v>
      </c>
      <c r="F30" s="107">
        <f>SUMIF(F11,"&gt;0")</f>
        <v>59830500</v>
      </c>
      <c r="G30" s="107">
        <f>SUMIF(G11,"&gt;0")</f>
        <v>596200</v>
      </c>
    </row>
    <row r="31" spans="1:7" ht="18" customHeight="1" x14ac:dyDescent="0.15">
      <c r="A31" s="69"/>
      <c r="B31" s="81" t="s">
        <v>44</v>
      </c>
      <c r="C31" s="82">
        <f>SUMIF(C22,"&gt;0")</f>
        <v>13</v>
      </c>
      <c r="D31" s="107">
        <f>SUMIF(D22,"&gt;0")</f>
        <v>16043900</v>
      </c>
      <c r="E31" s="82">
        <f>SUMIF(E22,"&gt;0")</f>
        <v>11169.48</v>
      </c>
      <c r="F31" s="107">
        <f>SUMIF(F22,"&gt;0")</f>
        <v>14755500</v>
      </c>
      <c r="G31" s="107">
        <f>SUMIF(G22,"&gt;0")</f>
        <v>1288400</v>
      </c>
    </row>
    <row r="32" spans="1:7" ht="18" customHeight="1" x14ac:dyDescent="0.15">
      <c r="A32" s="69"/>
      <c r="B32" s="81" t="s">
        <v>24</v>
      </c>
      <c r="C32" s="82">
        <f t="shared" ref="C32:G35" si="2">SUMIF(C12,"&gt;0")</f>
        <v>12</v>
      </c>
      <c r="D32" s="107">
        <f t="shared" si="2"/>
        <v>16345100</v>
      </c>
      <c r="E32" s="82">
        <f t="shared" si="2"/>
        <v>15501.77</v>
      </c>
      <c r="F32" s="107">
        <f t="shared" si="2"/>
        <v>16242700</v>
      </c>
      <c r="G32" s="107">
        <f t="shared" si="2"/>
        <v>102400</v>
      </c>
    </row>
    <row r="33" spans="1:7" ht="18" customHeight="1" x14ac:dyDescent="0.15">
      <c r="A33" s="69"/>
      <c r="B33" s="81" t="s">
        <v>25</v>
      </c>
      <c r="C33" s="82">
        <f t="shared" si="2"/>
        <v>15</v>
      </c>
      <c r="D33" s="107">
        <f t="shared" si="2"/>
        <v>43407000</v>
      </c>
      <c r="E33" s="82">
        <f t="shared" si="2"/>
        <v>29009.96</v>
      </c>
      <c r="F33" s="107">
        <f t="shared" si="2"/>
        <v>43014300</v>
      </c>
      <c r="G33" s="107">
        <f t="shared" si="2"/>
        <v>392700</v>
      </c>
    </row>
    <row r="34" spans="1:7" ht="18" customHeight="1" x14ac:dyDescent="0.15">
      <c r="A34" s="69"/>
      <c r="B34" s="81" t="s">
        <v>27</v>
      </c>
      <c r="C34" s="82">
        <f t="shared" si="2"/>
        <v>15</v>
      </c>
      <c r="D34" s="107">
        <f t="shared" si="2"/>
        <v>18789200</v>
      </c>
      <c r="E34" s="82">
        <f t="shared" si="2"/>
        <v>28335.7</v>
      </c>
      <c r="F34" s="107">
        <f t="shared" si="2"/>
        <v>18427800</v>
      </c>
      <c r="G34" s="107">
        <f t="shared" si="2"/>
        <v>361400</v>
      </c>
    </row>
    <row r="35" spans="1:7" ht="18" customHeight="1" x14ac:dyDescent="0.15">
      <c r="A35" s="69"/>
      <c r="B35" s="81" t="s">
        <v>29</v>
      </c>
      <c r="C35" s="82">
        <f t="shared" si="2"/>
        <v>22</v>
      </c>
      <c r="D35" s="107">
        <f t="shared" si="2"/>
        <v>62652400</v>
      </c>
      <c r="E35" s="82">
        <f t="shared" si="2"/>
        <v>27048.26</v>
      </c>
      <c r="F35" s="107">
        <f t="shared" si="2"/>
        <v>61284100</v>
      </c>
      <c r="G35" s="107">
        <f t="shared" si="2"/>
        <v>1368300</v>
      </c>
    </row>
    <row r="36" spans="1:7" ht="18" customHeight="1" x14ac:dyDescent="0.15">
      <c r="A36" s="69"/>
      <c r="B36" s="81" t="s">
        <v>32</v>
      </c>
      <c r="C36" s="82">
        <f>SUMIF(C16:C17,"&gt;0")</f>
        <v>18</v>
      </c>
      <c r="D36" s="107">
        <f>SUMIF(D16:D17,"&gt;0")</f>
        <v>68931200</v>
      </c>
      <c r="E36" s="82">
        <f>SUMIF(E16:E17,"&gt;0")</f>
        <v>41436.07</v>
      </c>
      <c r="F36" s="107">
        <f>SUMIF(F16:F17,"&gt;0")</f>
        <v>67419300</v>
      </c>
      <c r="G36" s="107">
        <f>SUMIF(G16:G17,"&gt;0")</f>
        <v>1511900</v>
      </c>
    </row>
    <row r="37" spans="1:7" ht="18" customHeight="1" x14ac:dyDescent="0.15">
      <c r="A37" s="89"/>
      <c r="B37" s="90" t="s">
        <v>46</v>
      </c>
      <c r="C37" s="91">
        <f>SUMIF(C23,"&gt;0")</f>
        <v>7</v>
      </c>
      <c r="D37" s="111">
        <f>SUMIF(D23,"&gt;0")</f>
        <v>15503200</v>
      </c>
      <c r="E37" s="91">
        <f>SUMIF(E23,"&gt;0")</f>
        <v>7872.11</v>
      </c>
      <c r="F37" s="111">
        <f>SUMIF(F23,"&gt;0")</f>
        <v>15495300</v>
      </c>
      <c r="G37" s="111">
        <f>SUMIF(G23,"&gt;0")</f>
        <v>7900</v>
      </c>
    </row>
    <row r="38" spans="1:7" x14ac:dyDescent="0.15">
      <c r="A38" s="6" t="s">
        <v>385</v>
      </c>
      <c r="B38"/>
      <c r="C38"/>
      <c r="D38"/>
      <c r="E38"/>
      <c r="F38"/>
      <c r="G38"/>
    </row>
    <row r="39" spans="1:7" x14ac:dyDescent="0.15">
      <c r="A39" s="6" t="s">
        <v>386</v>
      </c>
      <c r="B39"/>
      <c r="C39"/>
      <c r="D39"/>
      <c r="E39"/>
      <c r="F39"/>
      <c r="G39"/>
    </row>
  </sheetData>
  <sheetProtection autoFilter="0"/>
  <mergeCells count="8">
    <mergeCell ref="G4:G5"/>
    <mergeCell ref="A6:B6"/>
    <mergeCell ref="A3:B5"/>
    <mergeCell ref="C3:C5"/>
    <mergeCell ref="D3:D5"/>
    <mergeCell ref="E3:F3"/>
    <mergeCell ref="E4:E5"/>
    <mergeCell ref="F4:F5"/>
  </mergeCells>
  <phoneticPr fontId="4"/>
  <conditionalFormatting sqref="A6:B6">
    <cfRule type="cellIs" dxfId="14" priority="1" operator="between">
      <formula>43466</formula>
      <formula>43830</formula>
    </cfRule>
  </conditionalFormatting>
  <dataValidations count="1">
    <dataValidation type="decimal" operator="greaterThanOrEqual" allowBlank="1" showInputMessage="1" showErrorMessage="1" sqref="E7:G18 D19:G19 C38:C39 C7:C23 E20:G23 E38:G39 G24:G37" xr:uid="{222BF2C6-CAC2-48A6-8D9F-95863172B8AD}">
      <formula1>0</formula1>
    </dataValidation>
  </dataValidations>
  <pageMargins left="0.39370078740157483" right="0.39370078740157483" top="0.78740157480314965" bottom="0.39370078740157483" header="0" footer="0"/>
  <pageSetup paperSize="9" fitToHeight="0" pageOrder="overThenDown"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13A25-D527-42EA-9D26-390969257E5C}">
  <sheetPr codeName="Sheet28">
    <pageSetUpPr fitToPage="1"/>
  </sheetPr>
  <dimension ref="A1:I56"/>
  <sheetViews>
    <sheetView workbookViewId="0">
      <selection sqref="A1:I56"/>
    </sheetView>
  </sheetViews>
  <sheetFormatPr defaultRowHeight="13.5" x14ac:dyDescent="0.15"/>
  <sheetData>
    <row r="1" spans="1:9" x14ac:dyDescent="0.15">
      <c r="A1" s="680" t="s">
        <v>852</v>
      </c>
      <c r="B1" s="681"/>
      <c r="C1" s="681"/>
      <c r="D1" s="681"/>
      <c r="E1" s="681"/>
      <c r="F1" s="681"/>
      <c r="G1" s="681"/>
      <c r="H1" s="681"/>
      <c r="I1" s="681"/>
    </row>
    <row r="2" spans="1:9" x14ac:dyDescent="0.15">
      <c r="A2" s="681"/>
      <c r="B2" s="681"/>
      <c r="C2" s="681"/>
      <c r="D2" s="681"/>
      <c r="E2" s="681"/>
      <c r="F2" s="681"/>
      <c r="G2" s="681"/>
      <c r="H2" s="681"/>
      <c r="I2" s="681"/>
    </row>
    <row r="3" spans="1:9" x14ac:dyDescent="0.15">
      <c r="A3" s="681"/>
      <c r="B3" s="681"/>
      <c r="C3" s="681"/>
      <c r="D3" s="681"/>
      <c r="E3" s="681"/>
      <c r="F3" s="681"/>
      <c r="G3" s="681"/>
      <c r="H3" s="681"/>
      <c r="I3" s="681"/>
    </row>
    <row r="4" spans="1:9" x14ac:dyDescent="0.15">
      <c r="A4" s="681"/>
      <c r="B4" s="681"/>
      <c r="C4" s="681"/>
      <c r="D4" s="681"/>
      <c r="E4" s="681"/>
      <c r="F4" s="681"/>
      <c r="G4" s="681"/>
      <c r="H4" s="681"/>
      <c r="I4" s="681"/>
    </row>
    <row r="5" spans="1:9" x14ac:dyDescent="0.15">
      <c r="A5" s="681"/>
      <c r="B5" s="681"/>
      <c r="C5" s="681"/>
      <c r="D5" s="681"/>
      <c r="E5" s="681"/>
      <c r="F5" s="681"/>
      <c r="G5" s="681"/>
      <c r="H5" s="681"/>
      <c r="I5" s="681"/>
    </row>
    <row r="6" spans="1:9" x14ac:dyDescent="0.15">
      <c r="A6" s="681"/>
      <c r="B6" s="681"/>
      <c r="C6" s="681"/>
      <c r="D6" s="681"/>
      <c r="E6" s="681"/>
      <c r="F6" s="681"/>
      <c r="G6" s="681"/>
      <c r="H6" s="681"/>
      <c r="I6" s="681"/>
    </row>
    <row r="7" spans="1:9" x14ac:dyDescent="0.15">
      <c r="A7" s="681"/>
      <c r="B7" s="681"/>
      <c r="C7" s="681"/>
      <c r="D7" s="681"/>
      <c r="E7" s="681"/>
      <c r="F7" s="681"/>
      <c r="G7" s="681"/>
      <c r="H7" s="681"/>
      <c r="I7" s="681"/>
    </row>
    <row r="8" spans="1:9" x14ac:dyDescent="0.15">
      <c r="A8" s="681"/>
      <c r="B8" s="681"/>
      <c r="C8" s="681"/>
      <c r="D8" s="681"/>
      <c r="E8" s="681"/>
      <c r="F8" s="681"/>
      <c r="G8" s="681"/>
      <c r="H8" s="681"/>
      <c r="I8" s="681"/>
    </row>
    <row r="9" spans="1:9" x14ac:dyDescent="0.15">
      <c r="A9" s="681"/>
      <c r="B9" s="681"/>
      <c r="C9" s="681"/>
      <c r="D9" s="681"/>
      <c r="E9" s="681"/>
      <c r="F9" s="681"/>
      <c r="G9" s="681"/>
      <c r="H9" s="681"/>
      <c r="I9" s="681"/>
    </row>
    <row r="10" spans="1:9" x14ac:dyDescent="0.15">
      <c r="A10" s="681"/>
      <c r="B10" s="681"/>
      <c r="C10" s="681"/>
      <c r="D10" s="681"/>
      <c r="E10" s="681"/>
      <c r="F10" s="681"/>
      <c r="G10" s="681"/>
      <c r="H10" s="681"/>
      <c r="I10" s="681"/>
    </row>
    <row r="11" spans="1:9" x14ac:dyDescent="0.15">
      <c r="A11" s="681"/>
      <c r="B11" s="681"/>
      <c r="C11" s="681"/>
      <c r="D11" s="681"/>
      <c r="E11" s="681"/>
      <c r="F11" s="681"/>
      <c r="G11" s="681"/>
      <c r="H11" s="681"/>
      <c r="I11" s="681"/>
    </row>
    <row r="12" spans="1:9" x14ac:dyDescent="0.15">
      <c r="A12" s="681"/>
      <c r="B12" s="681"/>
      <c r="C12" s="681"/>
      <c r="D12" s="681"/>
      <c r="E12" s="681"/>
      <c r="F12" s="681"/>
      <c r="G12" s="681"/>
      <c r="H12" s="681"/>
      <c r="I12" s="681"/>
    </row>
    <row r="13" spans="1:9" x14ac:dyDescent="0.15">
      <c r="A13" s="681"/>
      <c r="B13" s="681"/>
      <c r="C13" s="681"/>
      <c r="D13" s="681"/>
      <c r="E13" s="681"/>
      <c r="F13" s="681"/>
      <c r="G13" s="681"/>
      <c r="H13" s="681"/>
      <c r="I13" s="681"/>
    </row>
    <row r="14" spans="1:9" x14ac:dyDescent="0.15">
      <c r="A14" s="681"/>
      <c r="B14" s="681"/>
      <c r="C14" s="681"/>
      <c r="D14" s="681"/>
      <c r="E14" s="681"/>
      <c r="F14" s="681"/>
      <c r="G14" s="681"/>
      <c r="H14" s="681"/>
      <c r="I14" s="681"/>
    </row>
    <row r="15" spans="1:9" x14ac:dyDescent="0.15">
      <c r="A15" s="681"/>
      <c r="B15" s="681"/>
      <c r="C15" s="681"/>
      <c r="D15" s="681"/>
      <c r="E15" s="681"/>
      <c r="F15" s="681"/>
      <c r="G15" s="681"/>
      <c r="H15" s="681"/>
      <c r="I15" s="681"/>
    </row>
    <row r="16" spans="1:9" x14ac:dyDescent="0.15">
      <c r="A16" s="681"/>
      <c r="B16" s="681"/>
      <c r="C16" s="681"/>
      <c r="D16" s="681"/>
      <c r="E16" s="681"/>
      <c r="F16" s="681"/>
      <c r="G16" s="681"/>
      <c r="H16" s="681"/>
      <c r="I16" s="681"/>
    </row>
    <row r="17" spans="1:9" x14ac:dyDescent="0.15">
      <c r="A17" s="681"/>
      <c r="B17" s="681"/>
      <c r="C17" s="681"/>
      <c r="D17" s="681"/>
      <c r="E17" s="681"/>
      <c r="F17" s="681"/>
      <c r="G17" s="681"/>
      <c r="H17" s="681"/>
      <c r="I17" s="681"/>
    </row>
    <row r="18" spans="1:9" x14ac:dyDescent="0.15">
      <c r="A18" s="681"/>
      <c r="B18" s="681"/>
      <c r="C18" s="681"/>
      <c r="D18" s="681"/>
      <c r="E18" s="681"/>
      <c r="F18" s="681"/>
      <c r="G18" s="681"/>
      <c r="H18" s="681"/>
      <c r="I18" s="681"/>
    </row>
    <row r="19" spans="1:9" x14ac:dyDescent="0.15">
      <c r="A19" s="681"/>
      <c r="B19" s="681"/>
      <c r="C19" s="681"/>
      <c r="D19" s="681"/>
      <c r="E19" s="681"/>
      <c r="F19" s="681"/>
      <c r="G19" s="681"/>
      <c r="H19" s="681"/>
      <c r="I19" s="681"/>
    </row>
    <row r="20" spans="1:9" x14ac:dyDescent="0.15">
      <c r="A20" s="681"/>
      <c r="B20" s="681"/>
      <c r="C20" s="681"/>
      <c r="D20" s="681"/>
      <c r="E20" s="681"/>
      <c r="F20" s="681"/>
      <c r="G20" s="681"/>
      <c r="H20" s="681"/>
      <c r="I20" s="681"/>
    </row>
    <row r="21" spans="1:9" x14ac:dyDescent="0.15">
      <c r="A21" s="681"/>
      <c r="B21" s="681"/>
      <c r="C21" s="681"/>
      <c r="D21" s="681"/>
      <c r="E21" s="681"/>
      <c r="F21" s="681"/>
      <c r="G21" s="681"/>
      <c r="H21" s="681"/>
      <c r="I21" s="681"/>
    </row>
    <row r="22" spans="1:9" x14ac:dyDescent="0.15">
      <c r="A22" s="681"/>
      <c r="B22" s="681"/>
      <c r="C22" s="681"/>
      <c r="D22" s="681"/>
      <c r="E22" s="681"/>
      <c r="F22" s="681"/>
      <c r="G22" s="681"/>
      <c r="H22" s="681"/>
      <c r="I22" s="681"/>
    </row>
    <row r="23" spans="1:9" x14ac:dyDescent="0.15">
      <c r="A23" s="681"/>
      <c r="B23" s="681"/>
      <c r="C23" s="681"/>
      <c r="D23" s="681"/>
      <c r="E23" s="681"/>
      <c r="F23" s="681"/>
      <c r="G23" s="681"/>
      <c r="H23" s="681"/>
      <c r="I23" s="681"/>
    </row>
    <row r="24" spans="1:9" x14ac:dyDescent="0.15">
      <c r="A24" s="681"/>
      <c r="B24" s="681"/>
      <c r="C24" s="681"/>
      <c r="D24" s="681"/>
      <c r="E24" s="681"/>
      <c r="F24" s="681"/>
      <c r="G24" s="681"/>
      <c r="H24" s="681"/>
      <c r="I24" s="681"/>
    </row>
    <row r="25" spans="1:9" x14ac:dyDescent="0.15">
      <c r="A25" s="681"/>
      <c r="B25" s="681"/>
      <c r="C25" s="681"/>
      <c r="D25" s="681"/>
      <c r="E25" s="681"/>
      <c r="F25" s="681"/>
      <c r="G25" s="681"/>
      <c r="H25" s="681"/>
      <c r="I25" s="681"/>
    </row>
    <row r="26" spans="1:9" x14ac:dyDescent="0.15">
      <c r="A26" s="681"/>
      <c r="B26" s="681"/>
      <c r="C26" s="681"/>
      <c r="D26" s="681"/>
      <c r="E26" s="681"/>
      <c r="F26" s="681"/>
      <c r="G26" s="681"/>
      <c r="H26" s="681"/>
      <c r="I26" s="681"/>
    </row>
    <row r="27" spans="1:9" x14ac:dyDescent="0.15">
      <c r="A27" s="681"/>
      <c r="B27" s="681"/>
      <c r="C27" s="681"/>
      <c r="D27" s="681"/>
      <c r="E27" s="681"/>
      <c r="F27" s="681"/>
      <c r="G27" s="681"/>
      <c r="H27" s="681"/>
      <c r="I27" s="681"/>
    </row>
    <row r="28" spans="1:9" x14ac:dyDescent="0.15">
      <c r="A28" s="681"/>
      <c r="B28" s="681"/>
      <c r="C28" s="681"/>
      <c r="D28" s="681"/>
      <c r="E28" s="681"/>
      <c r="F28" s="681"/>
      <c r="G28" s="681"/>
      <c r="H28" s="681"/>
      <c r="I28" s="681"/>
    </row>
    <row r="29" spans="1:9" x14ac:dyDescent="0.15">
      <c r="A29" s="681"/>
      <c r="B29" s="681"/>
      <c r="C29" s="681"/>
      <c r="D29" s="681"/>
      <c r="E29" s="681"/>
      <c r="F29" s="681"/>
      <c r="G29" s="681"/>
      <c r="H29" s="681"/>
      <c r="I29" s="681"/>
    </row>
    <row r="30" spans="1:9" x14ac:dyDescent="0.15">
      <c r="A30" s="681"/>
      <c r="B30" s="681"/>
      <c r="C30" s="681"/>
      <c r="D30" s="681"/>
      <c r="E30" s="681"/>
      <c r="F30" s="681"/>
      <c r="G30" s="681"/>
      <c r="H30" s="681"/>
      <c r="I30" s="681"/>
    </row>
    <row r="31" spans="1:9" x14ac:dyDescent="0.15">
      <c r="A31" s="681"/>
      <c r="B31" s="681"/>
      <c r="C31" s="681"/>
      <c r="D31" s="681"/>
      <c r="E31" s="681"/>
      <c r="F31" s="681"/>
      <c r="G31" s="681"/>
      <c r="H31" s="681"/>
      <c r="I31" s="681"/>
    </row>
    <row r="32" spans="1:9" x14ac:dyDescent="0.15">
      <c r="A32" s="681"/>
      <c r="B32" s="681"/>
      <c r="C32" s="681"/>
      <c r="D32" s="681"/>
      <c r="E32" s="681"/>
      <c r="F32" s="681"/>
      <c r="G32" s="681"/>
      <c r="H32" s="681"/>
      <c r="I32" s="681"/>
    </row>
    <row r="33" spans="1:9" x14ac:dyDescent="0.15">
      <c r="A33" s="681"/>
      <c r="B33" s="681"/>
      <c r="C33" s="681"/>
      <c r="D33" s="681"/>
      <c r="E33" s="681"/>
      <c r="F33" s="681"/>
      <c r="G33" s="681"/>
      <c r="H33" s="681"/>
      <c r="I33" s="681"/>
    </row>
    <row r="34" spans="1:9" x14ac:dyDescent="0.15">
      <c r="A34" s="681"/>
      <c r="B34" s="681"/>
      <c r="C34" s="681"/>
      <c r="D34" s="681"/>
      <c r="E34" s="681"/>
      <c r="F34" s="681"/>
      <c r="G34" s="681"/>
      <c r="H34" s="681"/>
      <c r="I34" s="681"/>
    </row>
    <row r="35" spans="1:9" x14ac:dyDescent="0.15">
      <c r="A35" s="681"/>
      <c r="B35" s="681"/>
      <c r="C35" s="681"/>
      <c r="D35" s="681"/>
      <c r="E35" s="681"/>
      <c r="F35" s="681"/>
      <c r="G35" s="681"/>
      <c r="H35" s="681"/>
      <c r="I35" s="681"/>
    </row>
    <row r="36" spans="1:9" x14ac:dyDescent="0.15">
      <c r="A36" s="681"/>
      <c r="B36" s="681"/>
      <c r="C36" s="681"/>
      <c r="D36" s="681"/>
      <c r="E36" s="681"/>
      <c r="F36" s="681"/>
      <c r="G36" s="681"/>
      <c r="H36" s="681"/>
      <c r="I36" s="681"/>
    </row>
    <row r="37" spans="1:9" x14ac:dyDescent="0.15">
      <c r="A37" s="681"/>
      <c r="B37" s="681"/>
      <c r="C37" s="681"/>
      <c r="D37" s="681"/>
      <c r="E37" s="681"/>
      <c r="F37" s="681"/>
      <c r="G37" s="681"/>
      <c r="H37" s="681"/>
      <c r="I37" s="681"/>
    </row>
    <row r="38" spans="1:9" x14ac:dyDescent="0.15">
      <c r="A38" s="681"/>
      <c r="B38" s="681"/>
      <c r="C38" s="681"/>
      <c r="D38" s="681"/>
      <c r="E38" s="681"/>
      <c r="F38" s="681"/>
      <c r="G38" s="681"/>
      <c r="H38" s="681"/>
      <c r="I38" s="681"/>
    </row>
    <row r="39" spans="1:9" x14ac:dyDescent="0.15">
      <c r="A39" s="681"/>
      <c r="B39" s="681"/>
      <c r="C39" s="681"/>
      <c r="D39" s="681"/>
      <c r="E39" s="681"/>
      <c r="F39" s="681"/>
      <c r="G39" s="681"/>
      <c r="H39" s="681"/>
      <c r="I39" s="681"/>
    </row>
    <row r="40" spans="1:9" x14ac:dyDescent="0.15">
      <c r="A40" s="681"/>
      <c r="B40" s="681"/>
      <c r="C40" s="681"/>
      <c r="D40" s="681"/>
      <c r="E40" s="681"/>
      <c r="F40" s="681"/>
      <c r="G40" s="681"/>
      <c r="H40" s="681"/>
      <c r="I40" s="681"/>
    </row>
    <row r="41" spans="1:9" x14ac:dyDescent="0.15">
      <c r="A41" s="681"/>
      <c r="B41" s="681"/>
      <c r="C41" s="681"/>
      <c r="D41" s="681"/>
      <c r="E41" s="681"/>
      <c r="F41" s="681"/>
      <c r="G41" s="681"/>
      <c r="H41" s="681"/>
      <c r="I41" s="681"/>
    </row>
    <row r="42" spans="1:9" x14ac:dyDescent="0.15">
      <c r="A42" s="681"/>
      <c r="B42" s="681"/>
      <c r="C42" s="681"/>
      <c r="D42" s="681"/>
      <c r="E42" s="681"/>
      <c r="F42" s="681"/>
      <c r="G42" s="681"/>
      <c r="H42" s="681"/>
      <c r="I42" s="681"/>
    </row>
    <row r="43" spans="1:9" x14ac:dyDescent="0.15">
      <c r="A43" s="681"/>
      <c r="B43" s="681"/>
      <c r="C43" s="681"/>
      <c r="D43" s="681"/>
      <c r="E43" s="681"/>
      <c r="F43" s="681"/>
      <c r="G43" s="681"/>
      <c r="H43" s="681"/>
      <c r="I43" s="681"/>
    </row>
    <row r="44" spans="1:9" x14ac:dyDescent="0.15">
      <c r="A44" s="681"/>
      <c r="B44" s="681"/>
      <c r="C44" s="681"/>
      <c r="D44" s="681"/>
      <c r="E44" s="681"/>
      <c r="F44" s="681"/>
      <c r="G44" s="681"/>
      <c r="H44" s="681"/>
      <c r="I44" s="681"/>
    </row>
    <row r="45" spans="1:9" x14ac:dyDescent="0.15">
      <c r="A45" s="681"/>
      <c r="B45" s="681"/>
      <c r="C45" s="681"/>
      <c r="D45" s="681"/>
      <c r="E45" s="681"/>
      <c r="F45" s="681"/>
      <c r="G45" s="681"/>
      <c r="H45" s="681"/>
      <c r="I45" s="681"/>
    </row>
    <row r="46" spans="1:9" x14ac:dyDescent="0.15">
      <c r="A46" s="681"/>
      <c r="B46" s="681"/>
      <c r="C46" s="681"/>
      <c r="D46" s="681"/>
      <c r="E46" s="681"/>
      <c r="F46" s="681"/>
      <c r="G46" s="681"/>
      <c r="H46" s="681"/>
      <c r="I46" s="681"/>
    </row>
    <row r="47" spans="1:9" x14ac:dyDescent="0.15">
      <c r="A47" s="681"/>
      <c r="B47" s="681"/>
      <c r="C47" s="681"/>
      <c r="D47" s="681"/>
      <c r="E47" s="681"/>
      <c r="F47" s="681"/>
      <c r="G47" s="681"/>
      <c r="H47" s="681"/>
      <c r="I47" s="681"/>
    </row>
    <row r="48" spans="1:9" x14ac:dyDescent="0.15">
      <c r="A48" s="681"/>
      <c r="B48" s="681"/>
      <c r="C48" s="681"/>
      <c r="D48" s="681"/>
      <c r="E48" s="681"/>
      <c r="F48" s="681"/>
      <c r="G48" s="681"/>
      <c r="H48" s="681"/>
      <c r="I48" s="681"/>
    </row>
    <row r="49" spans="1:9" x14ac:dyDescent="0.15">
      <c r="A49" s="681"/>
      <c r="B49" s="681"/>
      <c r="C49" s="681"/>
      <c r="D49" s="681"/>
      <c r="E49" s="681"/>
      <c r="F49" s="681"/>
      <c r="G49" s="681"/>
      <c r="H49" s="681"/>
      <c r="I49" s="681"/>
    </row>
    <row r="50" spans="1:9" x14ac:dyDescent="0.15">
      <c r="A50" s="681"/>
      <c r="B50" s="681"/>
      <c r="C50" s="681"/>
      <c r="D50" s="681"/>
      <c r="E50" s="681"/>
      <c r="F50" s="681"/>
      <c r="G50" s="681"/>
      <c r="H50" s="681"/>
      <c r="I50" s="681"/>
    </row>
    <row r="51" spans="1:9" x14ac:dyDescent="0.15">
      <c r="A51" s="681"/>
      <c r="B51" s="681"/>
      <c r="C51" s="681"/>
      <c r="D51" s="681"/>
      <c r="E51" s="681"/>
      <c r="F51" s="681"/>
      <c r="G51" s="681"/>
      <c r="H51" s="681"/>
      <c r="I51" s="681"/>
    </row>
    <row r="52" spans="1:9" x14ac:dyDescent="0.15">
      <c r="A52" s="681"/>
      <c r="B52" s="681"/>
      <c r="C52" s="681"/>
      <c r="D52" s="681"/>
      <c r="E52" s="681"/>
      <c r="F52" s="681"/>
      <c r="G52" s="681"/>
      <c r="H52" s="681"/>
      <c r="I52" s="681"/>
    </row>
    <row r="53" spans="1:9" x14ac:dyDescent="0.15">
      <c r="A53" s="681"/>
      <c r="B53" s="681"/>
      <c r="C53" s="681"/>
      <c r="D53" s="681"/>
      <c r="E53" s="681"/>
      <c r="F53" s="681"/>
      <c r="G53" s="681"/>
      <c r="H53" s="681"/>
      <c r="I53" s="681"/>
    </row>
    <row r="54" spans="1:9" x14ac:dyDescent="0.15">
      <c r="A54" s="681"/>
      <c r="B54" s="681"/>
      <c r="C54" s="681"/>
      <c r="D54" s="681"/>
      <c r="E54" s="681"/>
      <c r="F54" s="681"/>
      <c r="G54" s="681"/>
      <c r="H54" s="681"/>
      <c r="I54" s="681"/>
    </row>
    <row r="55" spans="1:9" x14ac:dyDescent="0.15">
      <c r="A55" s="681"/>
      <c r="B55" s="681"/>
      <c r="C55" s="681"/>
      <c r="D55" s="681"/>
      <c r="E55" s="681"/>
      <c r="F55" s="681"/>
      <c r="G55" s="681"/>
      <c r="H55" s="681"/>
      <c r="I55" s="681"/>
    </row>
    <row r="56" spans="1:9" x14ac:dyDescent="0.15">
      <c r="A56" s="681"/>
      <c r="B56" s="681"/>
      <c r="C56" s="681"/>
      <c r="D56" s="681"/>
      <c r="E56" s="681"/>
      <c r="F56" s="681"/>
      <c r="G56" s="681"/>
      <c r="H56" s="681"/>
      <c r="I56" s="681"/>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pageSetUpPr fitToPage="1"/>
  </sheetPr>
  <dimension ref="A1:K196"/>
  <sheetViews>
    <sheetView view="pageBreakPreview" topLeftCell="A104" zoomScaleNormal="100" zoomScaleSheetLayoutView="100" workbookViewId="0">
      <selection activeCell="E13" sqref="E13"/>
    </sheetView>
  </sheetViews>
  <sheetFormatPr defaultColWidth="9" defaultRowHeight="13.5" x14ac:dyDescent="0.15"/>
  <cols>
    <col min="1" max="1" width="16.5" customWidth="1"/>
    <col min="2" max="2" width="7.5" customWidth="1"/>
    <col min="3" max="3" width="8.25" style="14" customWidth="1"/>
    <col min="4" max="4" width="8.25" customWidth="1"/>
    <col min="5" max="11" width="13.875" customWidth="1"/>
  </cols>
  <sheetData>
    <row r="1" spans="1:11" x14ac:dyDescent="0.15">
      <c r="A1" t="s">
        <v>387</v>
      </c>
    </row>
    <row r="2" spans="1:11" ht="14.25" x14ac:dyDescent="0.15">
      <c r="A2" s="67"/>
      <c r="B2" s="67"/>
      <c r="C2" s="420"/>
      <c r="D2" s="67"/>
      <c r="E2" s="67"/>
      <c r="F2" s="67"/>
      <c r="G2" s="67"/>
      <c r="H2" s="67"/>
      <c r="I2" s="67"/>
      <c r="J2" s="67"/>
      <c r="K2" s="40" t="s">
        <v>388</v>
      </c>
    </row>
    <row r="3" spans="1:11" ht="12.95" customHeight="1" x14ac:dyDescent="0.15">
      <c r="A3" s="855" t="s">
        <v>389</v>
      </c>
      <c r="B3" s="860"/>
      <c r="C3" s="741" t="s">
        <v>390</v>
      </c>
      <c r="D3" s="742"/>
      <c r="E3" s="761" t="s">
        <v>391</v>
      </c>
      <c r="F3" s="761" t="s">
        <v>392</v>
      </c>
      <c r="G3" s="761"/>
      <c r="H3" s="761"/>
      <c r="I3" s="761"/>
      <c r="J3" s="761"/>
      <c r="K3" s="761"/>
    </row>
    <row r="4" spans="1:11" ht="13.5" customHeight="1" x14ac:dyDescent="0.15">
      <c r="A4" s="855"/>
      <c r="B4" s="860"/>
      <c r="C4" s="743"/>
      <c r="D4" s="744"/>
      <c r="E4" s="761"/>
      <c r="F4" s="692" t="s">
        <v>148</v>
      </c>
      <c r="G4" s="691"/>
      <c r="H4" s="692" t="s">
        <v>393</v>
      </c>
      <c r="I4" s="691"/>
      <c r="J4" s="692" t="s">
        <v>394</v>
      </c>
      <c r="K4" s="691"/>
    </row>
    <row r="5" spans="1:11" ht="13.5" customHeight="1" x14ac:dyDescent="0.15">
      <c r="A5" s="855"/>
      <c r="B5" s="860"/>
      <c r="C5" s="745"/>
      <c r="D5" s="746"/>
      <c r="E5" s="761"/>
      <c r="F5" s="41" t="s">
        <v>395</v>
      </c>
      <c r="G5" s="22" t="s">
        <v>396</v>
      </c>
      <c r="H5" s="41" t="s">
        <v>395</v>
      </c>
      <c r="I5" s="22" t="s">
        <v>396</v>
      </c>
      <c r="J5" s="41" t="s">
        <v>395</v>
      </c>
      <c r="K5" s="22" t="s">
        <v>396</v>
      </c>
    </row>
    <row r="6" spans="1:11" x14ac:dyDescent="0.15">
      <c r="A6" s="862">
        <v>45383</v>
      </c>
      <c r="B6" s="863">
        <v>43190</v>
      </c>
      <c r="C6" s="421" t="s">
        <v>11</v>
      </c>
      <c r="D6" s="422"/>
      <c r="E6" s="42">
        <v>1422</v>
      </c>
      <c r="F6" s="42" cm="1">
        <f t="array" ref="F6">SUMPRODUCT((MOD(ROW(F12:F83)-MIN(ROW(F12:F83)),6)=0)*(F12:F83&gt;0)*F12:F83)+SUMPRODUCT((MOD(ROW(F96:F107)-MIN(ROW(F96:F107)),6)=0)*(F96:F107&gt;0)*F96:F107)</f>
        <v>252694.6</v>
      </c>
      <c r="G6" s="42" cm="1">
        <f t="array" ref="G6">SUMPRODUCT((MOD(ROW(G12:G83)-MIN(ROW(G12:G83)),6)=0)*(G12:G83&gt;0)*G12:G83)+SUMPRODUCT((MOD(ROW(G96:G107)-MIN(ROW(G96:G107)),6)=0)*(G96:G107&gt;0)*G96:G107)</f>
        <v>4430.5300000000007</v>
      </c>
      <c r="H6" s="42" cm="1">
        <f t="array" ref="H6">SUMPRODUCT((MOD(ROW(H12:H83)-MIN(ROW(H12:H83)),6)=0)*(H12:H83&gt;0)*H12:H83)+SUMPRODUCT((MOD(ROW(H96:H107)-MIN(ROW(H96:H107)),6)=0)*(H96:H107&gt;0)*H96:H107)</f>
        <v>250562.37</v>
      </c>
      <c r="I6" s="42" cm="1">
        <f t="array" ref="I6">SUMPRODUCT((MOD(ROW(I12:I83)-MIN(ROW(I12:I83)),6)=0)*(I12:I83&gt;0)*I12:I83)+SUMPRODUCT((MOD(ROW(I96:I107)-MIN(ROW(I96:I107)),6)=0)*(I96:I107&gt;0)*I96:I107)</f>
        <v>4282.67</v>
      </c>
      <c r="J6" s="42" cm="1">
        <f t="array" ref="J6">SUMPRODUCT((MOD(ROW(J12:J83)-MIN(ROW(J12:J83)),6)=0)*(J12:J83&gt;0)*J12:J83)+SUMPRODUCT((MOD(ROW(J96:J107)-MIN(ROW(J96:J107)),6)=0)*(J96:J107&gt;0)*J96:J107)</f>
        <v>2132.23</v>
      </c>
      <c r="K6" s="42" cm="1">
        <f t="array" ref="K6">SUMPRODUCT((MOD(ROW(K12:K83)-MIN(ROW(K12:K83)),6)=0)*(K12:K83&gt;0)*K12:K83)+SUMPRODUCT((MOD(ROW(K96:K107)-MIN(ROW(K96:K107)),6)=0)*(K96:K107&gt;0)*K96:K107)</f>
        <v>147.86000000000001</v>
      </c>
    </row>
    <row r="7" spans="1:11" x14ac:dyDescent="0.15">
      <c r="A7" s="701"/>
      <c r="B7" s="687"/>
      <c r="C7" s="43"/>
      <c r="D7" s="44" t="s">
        <v>397</v>
      </c>
      <c r="E7" s="45">
        <v>137</v>
      </c>
      <c r="F7" s="45" cm="1">
        <f t="array" ref="F7">SUMPRODUCT((MOD(ROW(F13:F84)-MIN(ROW(F13:F84)),6)=0)*(F13:F84&gt;0)*F13:F84)+SUMPRODUCT((MOD(ROW(F97:F107)-MIN(ROW(F97:F107)),6)=0)*(F97:F107&gt;0)*F97:F107)</f>
        <v>61826.189999999995</v>
      </c>
      <c r="G7" s="45" cm="1">
        <f t="array" ref="G7">SUMPRODUCT((MOD(ROW(G13:G84)-MIN(ROW(G13:G84)),6)=0)*(G13:G84&gt;0)*G13:G84)+SUMPRODUCT((MOD(ROW(G97:G107)-MIN(ROW(G97:G107)),6)=0)*(G97:G107&gt;0)*G97:G107)</f>
        <v>2932.7000000000003</v>
      </c>
      <c r="H7" s="45" cm="1">
        <f t="array" ref="H7">SUMPRODUCT((MOD(ROW(H13:H84)-MIN(ROW(H13:H84)),6)=0)*(H13:H84&gt;0)*H13:H84)+SUMPRODUCT((MOD(ROW(H97:H107)-MIN(ROW(H97:H107)),6)=0)*(H97:H107&gt;0)*H97:H107)</f>
        <v>59917.520000000004</v>
      </c>
      <c r="I7" s="45" cm="1">
        <f t="array" ref="I7">SUMPRODUCT((MOD(ROW(I13:I84)-MIN(ROW(I13:I84)),6)=0)*(I13:I84&gt;0)*I13:I84)+SUMPRODUCT((MOD(ROW(I97:I107)-MIN(ROW(I97:I107)),6)=0)*(I97:I107&gt;0)*I97:I107)</f>
        <v>2784.84</v>
      </c>
      <c r="J7" s="45" cm="1">
        <f t="array" ref="J7">SUMPRODUCT((MOD(ROW(J13:J84)-MIN(ROW(J13:J84)),6)=0)*(J13:J84&gt;0)*J13:J84)+SUMPRODUCT((MOD(ROW(J97:J107)-MIN(ROW(J97:J107)),6)=0)*(J97:J107&gt;0)*J97:J107)</f>
        <v>1908.67</v>
      </c>
      <c r="K7" s="45" cm="1">
        <f t="array" ref="K7">SUMPRODUCT((MOD(ROW(K13:K84)-MIN(ROW(K13:K84)),6)=0)*(K13:K84&gt;0)*K13:K84)+SUMPRODUCT((MOD(ROW(K97:K107)-MIN(ROW(K97:K107)),6)=0)*(K97:K107&gt;0)*K97:K107)</f>
        <v>147.86000000000001</v>
      </c>
    </row>
    <row r="8" spans="1:11" x14ac:dyDescent="0.15">
      <c r="A8" s="701"/>
      <c r="B8" s="687"/>
      <c r="C8" s="38"/>
      <c r="D8" s="46" t="s">
        <v>398</v>
      </c>
      <c r="E8" s="47" cm="1">
        <f t="array" ref="E8">SUMPRODUCT((MOD(ROW(E14:E85)-MIN(ROW(E14:E85)),6)=0)*(E14:E85&gt;0)*E14:E85)+SUMPRODUCT((MOD(ROW(E98:E107)-MIN(ROW(E98:E107)),6)=0)*(E98:E107&gt;0)*E98:E107)</f>
        <v>3.78</v>
      </c>
      <c r="F8" s="47" cm="1">
        <f t="array" ref="F8">SUMPRODUCT((MOD(ROW(F14:F85)-MIN(ROW(F14:F85)),6)=0)*(F14:F85&gt;0)*F14:F85)+SUMPRODUCT((MOD(ROW(F98:F107)-MIN(ROW(F98:F107)),6)=0)*(F98:F107&gt;0)*F98:F107)</f>
        <v>2697.99</v>
      </c>
      <c r="G8" s="47" cm="1">
        <f t="array" ref="G8">SUMPRODUCT((MOD(ROW(G14:G85)-MIN(ROW(G14:G85)),6)=0)*(G14:G85&gt;0)*G14:G85)+SUMPRODUCT((MOD(ROW(G98:G107)-MIN(ROW(G98:G107)),6)=0)*(G98:G107&gt;0)*G98:G107)</f>
        <v>0</v>
      </c>
      <c r="H8" s="47" cm="1">
        <f t="array" ref="H8">SUMPRODUCT((MOD(ROW(H14:H85)-MIN(ROW(H14:H85)),6)=0)*(H14:H85&gt;0)*H14:H85)+SUMPRODUCT((MOD(ROW(H98:H107)-MIN(ROW(H98:H107)),6)=0)*(H98:H107&gt;0)*H98:H107)</f>
        <v>2697.99</v>
      </c>
      <c r="I8" s="47" cm="1">
        <f t="array" ref="I8">SUMPRODUCT((MOD(ROW(I14:I85)-MIN(ROW(I14:I85)),6)=0)*(I14:I85&gt;0)*I14:I85)+SUMPRODUCT((MOD(ROW(I98:I107)-MIN(ROW(I98:I107)),6)=0)*(I98:I107&gt;0)*I98:I107)</f>
        <v>0</v>
      </c>
      <c r="J8" s="47" cm="1">
        <f t="array" ref="J8">SUMPRODUCT((MOD(ROW(J14:J85)-MIN(ROW(J14:J85)),6)=0)*(J14:J85&gt;0)*J14:J85)+SUMPRODUCT((MOD(ROW(J98:J107)-MIN(ROW(J98:J107)),6)=0)*(J98:J107&gt;0)*J98:J107)</f>
        <v>0</v>
      </c>
      <c r="K8" s="47" cm="1">
        <f t="array" ref="K8">SUMPRODUCT((MOD(ROW(K14:K85)-MIN(ROW(K14:K85)),6)=0)*(K14:K85&gt;0)*K14:K85)+SUMPRODUCT((MOD(ROW(K98:K107)-MIN(ROW(K98:K107)),6)=0)*(K98:K107&gt;0)*K98:K107)</f>
        <v>0</v>
      </c>
    </row>
    <row r="9" spans="1:11" ht="12.95" customHeight="1" x14ac:dyDescent="0.15">
      <c r="A9" s="701"/>
      <c r="B9" s="687"/>
      <c r="C9" s="38"/>
      <c r="D9" s="46" t="s">
        <v>399</v>
      </c>
      <c r="E9" s="47" cm="1">
        <f t="array" ref="E9">SUMPRODUCT((MOD(ROW(E15:E86)-MIN(ROW(E15:E86)),6)=0)*(E15:E86&gt;0)*E15:E86)+SUMPRODUCT((MOD(ROW(E99:E107)-MIN(ROW(E99:E107)),6)=0)*(E99:E107&gt;0)*E99:E107)</f>
        <v>0</v>
      </c>
      <c r="F9" s="47" cm="1">
        <f t="array" ref="F9">SUMPRODUCT((MOD(ROW(F15:F86)-MIN(ROW(F15:F86)),6)=0)*(F15:F86&gt;0)*F15:F86)+SUMPRODUCT((MOD(ROW(F99:F107)-MIN(ROW(F99:F107)),6)=0)*(F99:F107&gt;0)*F99:F107)</f>
        <v>0</v>
      </c>
      <c r="G9" s="47" cm="1">
        <f t="array" ref="G9">SUMPRODUCT((MOD(ROW(G15:G86)-MIN(ROW(G15:G86)),6)=0)*(G15:G86&gt;0)*G15:G86)+SUMPRODUCT((MOD(ROW(G99:G107)-MIN(ROW(G99:G107)),6)=0)*(G99:G107&gt;0)*G99:G107)</f>
        <v>0</v>
      </c>
      <c r="H9" s="47" cm="1">
        <f t="array" ref="H9">SUMPRODUCT((MOD(ROW(H15:H86)-MIN(ROW(H15:H86)),6)=0)*(H15:H86&gt;0)*H15:H86)+SUMPRODUCT((MOD(ROW(H99:H107)-MIN(ROW(H99:H107)),6)=0)*(H99:H107&gt;0)*H99:H107)</f>
        <v>0</v>
      </c>
      <c r="I9" s="47" cm="1">
        <f t="array" ref="I9">SUMPRODUCT((MOD(ROW(I15:I86)-MIN(ROW(I15:I86)),6)=0)*(I15:I86&gt;0)*I15:I86)+SUMPRODUCT((MOD(ROW(I99:I107)-MIN(ROW(I99:I107)),6)=0)*(I99:I107&gt;0)*I99:I107)</f>
        <v>0</v>
      </c>
      <c r="J9" s="47" cm="1">
        <f t="array" ref="J9">SUMPRODUCT((MOD(ROW(J15:J86)-MIN(ROW(J15:J86)),6)=0)*(J15:J86&gt;0)*J15:J86)+SUMPRODUCT((MOD(ROW(J99:J107)-MIN(ROW(J99:J107)),6)=0)*(J99:J107&gt;0)*J99:J107)</f>
        <v>0</v>
      </c>
      <c r="K9" s="47" cm="1">
        <f t="array" ref="K9">SUMPRODUCT((MOD(ROW(K15:K86)-MIN(ROW(K15:K86)),6)=0)*(K15:K86&gt;0)*K15:K86)+SUMPRODUCT((MOD(ROW(K99:K107)-MIN(ROW(K99:K107)),6)=0)*(K99:K107&gt;0)*K99:K107)</f>
        <v>0</v>
      </c>
    </row>
    <row r="10" spans="1:11" ht="12.95" customHeight="1" x14ac:dyDescent="0.15">
      <c r="A10" s="852"/>
      <c r="B10" s="744"/>
      <c r="C10" s="48"/>
      <c r="D10" s="46" t="s">
        <v>400</v>
      </c>
      <c r="E10" s="47" cm="1">
        <f t="array" ref="E10">SUMPRODUCT((MOD(ROW(E16:E87)-MIN(ROW(E16:E87)),6)=0)*(E16:E87&gt;0)*E16:E87)+SUMPRODUCT((MOD(ROW(E100:E107)-MIN(ROW(E100:E107)),6)=0)*(E100:E107&gt;0)*E100:E107)</f>
        <v>1281.7399999999998</v>
      </c>
      <c r="F10" s="47" cm="1">
        <f t="array" ref="F10">SUMPRODUCT((MOD(ROW(F16:F87)-MIN(ROW(F16:F87)),6)=0)*(F16:F87&gt;0)*F16:F87)+SUMPRODUCT((MOD(ROW(F100:F107)-MIN(ROW(F100:F107)),6)=0)*(F100:F107&gt;0)*F100:F107)</f>
        <v>188170.42000000004</v>
      </c>
      <c r="G10" s="47" cm="1">
        <f t="array" ref="G10">SUMPRODUCT((MOD(ROW(G16:G87)-MIN(ROW(G16:G87)),6)=0)*(G16:G87&gt;0)*G16:G87)+SUMPRODUCT((MOD(ROW(G100:G107)-MIN(ROW(G100:G107)),6)=0)*(G100:G107&gt;0)*G100:G107)</f>
        <v>1497.83</v>
      </c>
      <c r="H10" s="47" cm="1">
        <f t="array" ref="H10">SUMPRODUCT((MOD(ROW(H16:H87)-MIN(ROW(H16:H87)),6)=0)*(H16:H87&gt;0)*H16:H87)+SUMPRODUCT((MOD(ROW(H100:H107)-MIN(ROW(H100:H107)),6)=0)*(H100:H107&gt;0)*H100:H107)</f>
        <v>187946.86</v>
      </c>
      <c r="I10" s="47" cm="1">
        <f t="array" ref="I10">SUMPRODUCT((MOD(ROW(I16:I87)-MIN(ROW(I16:I87)),6)=0)*(I16:I87&gt;0)*I16:I87)+SUMPRODUCT((MOD(ROW(I100:I107)-MIN(ROW(I100:I107)),6)=0)*(I100:I107&gt;0)*I100:I107)</f>
        <v>1497.83</v>
      </c>
      <c r="J10" s="47">
        <v>223</v>
      </c>
      <c r="K10" s="47" cm="1">
        <f t="array" ref="K10">SUMPRODUCT((MOD(ROW(K16:K87)-MIN(ROW(K16:K87)),6)=0)*(K16:K87&gt;0)*K16:K87)+SUMPRODUCT((MOD(ROW(K100:K107)-MIN(ROW(K100:K107)),6)=0)*(K100:K107&gt;0)*K100:K107)</f>
        <v>0</v>
      </c>
    </row>
    <row r="11" spans="1:11" ht="14.1" customHeight="1" thickBot="1" x14ac:dyDescent="0.2">
      <c r="A11" s="861"/>
      <c r="B11" s="730"/>
      <c r="C11" s="49" t="s">
        <v>401</v>
      </c>
      <c r="D11" s="50"/>
      <c r="E11" s="15" cm="1">
        <f t="array" ref="E11">SUMPRODUCT((MOD(ROW(E17:E88)-MIN(ROW(E17:E88)),6)=0)*(E17:E88&gt;0)*E17:E88)+SUMPRODUCT((MOD(ROW(E101:E107)-MIN(ROW(E101:E107)),6)=0)*(E101:E107&gt;0)*E101:E107)</f>
        <v>763.2600000000001</v>
      </c>
      <c r="F11" s="15" cm="1">
        <f t="array" ref="F11">SUMPRODUCT((MOD(ROW(F17:F88)-MIN(ROW(F17:F88)),6)=0)*(F17:F88&gt;0)*F17:F88)+SUMPRODUCT((MOD(ROW(F101:F107)-MIN(ROW(F101:F107)),6)=0)*(F101:F107&gt;0)*F101:F107)</f>
        <v>85518.069999999992</v>
      </c>
      <c r="G11" s="15"/>
      <c r="H11" s="15" cm="1">
        <f t="array" ref="H11">SUMPRODUCT((MOD(ROW(H17:H88)-MIN(ROW(H17:H88)),6)=0)*(H17:H88&gt;0)*H17:H88)+SUMPRODUCT((MOD(ROW(H101:H107)-MIN(ROW(H101:H107)),6)=0)*(H101:H107&gt;0)*H101:H107)</f>
        <v>84221.84</v>
      </c>
      <c r="I11" s="15"/>
      <c r="J11" s="15" cm="1">
        <f t="array" ref="J11">SUMPRODUCT((MOD(ROW(J17:J88)-MIN(ROW(J17:J88)),6)=0)*(J17:J88&gt;0)*J17:J88)+SUMPRODUCT((MOD(ROW(J101:J107)-MIN(ROW(J101:J107)),6)=0)*(J101:J107&gt;0)*J101:J107)</f>
        <v>1296.23</v>
      </c>
      <c r="K11" s="15"/>
    </row>
    <row r="12" spans="1:11" ht="14.25" thickTop="1" x14ac:dyDescent="0.15">
      <c r="A12" s="70" t="s">
        <v>130</v>
      </c>
      <c r="B12" s="20" t="s">
        <v>16</v>
      </c>
      <c r="C12" s="423" t="s">
        <v>11</v>
      </c>
      <c r="D12" s="52"/>
      <c r="E12" s="19">
        <f>SUMIF(E13:E16,"&gt;0")</f>
        <v>7.13</v>
      </c>
      <c r="F12" s="19">
        <f>SUMIF(F13:F16,"&gt;0")</f>
        <v>1566.56</v>
      </c>
      <c r="G12" s="19">
        <f t="shared" ref="G12:K12" si="0">SUMIF(G13:G16,"&gt;0")</f>
        <v>0</v>
      </c>
      <c r="H12" s="19">
        <f>SUMIF(H13:H16,"&gt;0")</f>
        <v>1566.56</v>
      </c>
      <c r="I12" s="19">
        <f t="shared" si="0"/>
        <v>0</v>
      </c>
      <c r="J12" s="19">
        <f t="shared" si="0"/>
        <v>0</v>
      </c>
      <c r="K12" s="19">
        <f t="shared" si="0"/>
        <v>0</v>
      </c>
    </row>
    <row r="13" spans="1:11" x14ac:dyDescent="0.15">
      <c r="A13" s="69"/>
      <c r="B13" s="20"/>
      <c r="C13" s="51"/>
      <c r="D13" s="52" t="s">
        <v>397</v>
      </c>
      <c r="E13" s="274">
        <v>0</v>
      </c>
      <c r="F13" s="19">
        <f>IF(H13&gt;0,H13,0)+IF(J13&gt;0,J13,0)</f>
        <v>0</v>
      </c>
      <c r="G13" s="19">
        <f>IF(I13&gt;0,I13,0)+IF(K13&gt;0,K13,0)</f>
        <v>0</v>
      </c>
      <c r="H13" s="424">
        <v>0</v>
      </c>
      <c r="I13" s="274">
        <v>0</v>
      </c>
      <c r="J13" s="424">
        <v>0</v>
      </c>
      <c r="K13" s="274">
        <v>0</v>
      </c>
    </row>
    <row r="14" spans="1:11" x14ac:dyDescent="0.15">
      <c r="A14" s="69"/>
      <c r="B14" s="20"/>
      <c r="C14" s="53"/>
      <c r="D14" s="52" t="s">
        <v>402</v>
      </c>
      <c r="E14" s="274">
        <v>0</v>
      </c>
      <c r="F14" s="19">
        <f t="shared" ref="F14:G16" si="1">IF(H14&gt;0,H14,0)+IF(J14&gt;0,J14,0)</f>
        <v>0</v>
      </c>
      <c r="G14" s="19">
        <f t="shared" si="1"/>
        <v>0</v>
      </c>
      <c r="H14" s="424">
        <v>0</v>
      </c>
      <c r="I14" s="274">
        <v>0</v>
      </c>
      <c r="J14" s="424">
        <v>0</v>
      </c>
      <c r="K14" s="274">
        <v>0</v>
      </c>
    </row>
    <row r="15" spans="1:11" x14ac:dyDescent="0.15">
      <c r="A15" s="69"/>
      <c r="B15" s="20"/>
      <c r="C15" s="53"/>
      <c r="D15" s="52" t="s">
        <v>399</v>
      </c>
      <c r="E15" s="274">
        <v>0</v>
      </c>
      <c r="F15" s="19">
        <f t="shared" si="1"/>
        <v>0</v>
      </c>
      <c r="G15" s="19">
        <f t="shared" si="1"/>
        <v>0</v>
      </c>
      <c r="H15" s="424">
        <v>0</v>
      </c>
      <c r="I15" s="274">
        <v>0</v>
      </c>
      <c r="J15" s="424">
        <v>0</v>
      </c>
      <c r="K15" s="274">
        <v>0</v>
      </c>
    </row>
    <row r="16" spans="1:11" x14ac:dyDescent="0.15">
      <c r="A16" s="69"/>
      <c r="B16" s="20"/>
      <c r="C16" s="54"/>
      <c r="D16" s="52" t="s">
        <v>403</v>
      </c>
      <c r="E16" s="274">
        <v>7.13</v>
      </c>
      <c r="F16" s="19">
        <f t="shared" si="1"/>
        <v>1566.56</v>
      </c>
      <c r="G16" s="19">
        <f t="shared" si="1"/>
        <v>0</v>
      </c>
      <c r="H16" s="424">
        <v>1566.56</v>
      </c>
      <c r="I16" s="274">
        <v>0</v>
      </c>
      <c r="J16" s="424">
        <v>0</v>
      </c>
      <c r="K16" s="274">
        <v>0</v>
      </c>
    </row>
    <row r="17" spans="1:11" x14ac:dyDescent="0.15">
      <c r="A17" s="69"/>
      <c r="B17" s="20"/>
      <c r="C17" s="425" t="s">
        <v>404</v>
      </c>
      <c r="D17" s="193"/>
      <c r="E17" s="198">
        <v>399.64</v>
      </c>
      <c r="F17" s="55">
        <f>IF(H17&gt;0,H17,0)+IF(J17&gt;0,J17,0)</f>
        <v>2177.0300000000002</v>
      </c>
      <c r="G17" s="29"/>
      <c r="H17" s="426">
        <v>2177.0300000000002</v>
      </c>
      <c r="I17" s="29"/>
      <c r="J17" s="426">
        <v>0</v>
      </c>
      <c r="K17" s="29"/>
    </row>
    <row r="18" spans="1:11" x14ac:dyDescent="0.15">
      <c r="A18" s="71" t="s">
        <v>131</v>
      </c>
      <c r="B18" s="65" t="s">
        <v>17</v>
      </c>
      <c r="C18" s="427" t="s">
        <v>11</v>
      </c>
      <c r="D18" s="428"/>
      <c r="E18" s="18">
        <f>SUMIF(E19:E22,"&gt;0")</f>
        <v>43.28</v>
      </c>
      <c r="F18" s="18">
        <f t="shared" ref="F18:G18" si="2">SUMIF(F19:F22,"&gt;0")</f>
        <v>7261.119999999999</v>
      </c>
      <c r="G18" s="18">
        <f t="shared" si="2"/>
        <v>0</v>
      </c>
      <c r="H18" s="18">
        <f>SUMIF(H19:H22,"&gt;0")</f>
        <v>7217.73</v>
      </c>
      <c r="I18" s="18">
        <f t="shared" ref="I18" si="3">SUMIF(I19:I22,"&gt;0")</f>
        <v>0</v>
      </c>
      <c r="J18" s="18">
        <f>SUMIF(J19:J22,"&gt;0")</f>
        <v>43.39</v>
      </c>
      <c r="K18" s="18">
        <f t="shared" ref="K18" si="4">SUMIF(K19:K22,"&gt;0")</f>
        <v>0</v>
      </c>
    </row>
    <row r="19" spans="1:11" x14ac:dyDescent="0.15">
      <c r="A19" s="69"/>
      <c r="B19" s="20"/>
      <c r="C19" s="51"/>
      <c r="D19" s="52" t="s">
        <v>397</v>
      </c>
      <c r="E19" s="274">
        <v>1.43</v>
      </c>
      <c r="F19" s="19">
        <f>IF(H19&gt;0,H19,0)+IF(J19&gt;0,J19,0)</f>
        <v>1045.23</v>
      </c>
      <c r="G19" s="19">
        <f t="shared" ref="G19:G22" si="5">IF(I19&gt;0,I19,0)+IF(K19&gt;0,K19,0)</f>
        <v>0</v>
      </c>
      <c r="H19" s="424">
        <v>1010.87</v>
      </c>
      <c r="I19" s="274">
        <v>0</v>
      </c>
      <c r="J19" s="424">
        <v>34.36</v>
      </c>
      <c r="K19" s="274">
        <v>0</v>
      </c>
    </row>
    <row r="20" spans="1:11" x14ac:dyDescent="0.15">
      <c r="A20" s="69"/>
      <c r="B20" s="20"/>
      <c r="C20" s="53"/>
      <c r="D20" s="52" t="s">
        <v>402</v>
      </c>
      <c r="E20" s="274">
        <v>0</v>
      </c>
      <c r="F20" s="19">
        <f t="shared" ref="F20:F23" si="6">IF(H20&gt;0,H20,0)+IF(J20&gt;0,J20,0)</f>
        <v>0</v>
      </c>
      <c r="G20" s="19">
        <f t="shared" si="5"/>
        <v>0</v>
      </c>
      <c r="H20" s="424">
        <v>0</v>
      </c>
      <c r="I20" s="274">
        <v>0</v>
      </c>
      <c r="J20" s="424">
        <v>0</v>
      </c>
      <c r="K20" s="274">
        <v>0</v>
      </c>
    </row>
    <row r="21" spans="1:11" x14ac:dyDescent="0.15">
      <c r="A21" s="69"/>
      <c r="B21" s="20"/>
      <c r="C21" s="53"/>
      <c r="D21" s="52" t="s">
        <v>399</v>
      </c>
      <c r="E21" s="274">
        <v>0</v>
      </c>
      <c r="F21" s="19">
        <f t="shared" si="6"/>
        <v>0</v>
      </c>
      <c r="G21" s="19">
        <f t="shared" si="5"/>
        <v>0</v>
      </c>
      <c r="H21" s="424">
        <v>0</v>
      </c>
      <c r="I21" s="274">
        <v>0</v>
      </c>
      <c r="J21" s="424">
        <v>0</v>
      </c>
      <c r="K21" s="274">
        <v>0</v>
      </c>
    </row>
    <row r="22" spans="1:11" x14ac:dyDescent="0.15">
      <c r="A22" s="69"/>
      <c r="B22" s="20"/>
      <c r="C22" s="54"/>
      <c r="D22" s="52" t="s">
        <v>400</v>
      </c>
      <c r="E22" s="274">
        <v>41.85</v>
      </c>
      <c r="F22" s="19">
        <f t="shared" si="6"/>
        <v>6215.8899999999994</v>
      </c>
      <c r="G22" s="19">
        <f t="shared" si="5"/>
        <v>0</v>
      </c>
      <c r="H22" s="424">
        <v>6206.86</v>
      </c>
      <c r="I22" s="274">
        <v>0</v>
      </c>
      <c r="J22" s="424">
        <v>9.0299999999999994</v>
      </c>
      <c r="K22" s="274">
        <v>0</v>
      </c>
    </row>
    <row r="23" spans="1:11" x14ac:dyDescent="0.15">
      <c r="A23" s="72"/>
      <c r="B23" s="68"/>
      <c r="C23" s="429" t="s">
        <v>404</v>
      </c>
      <c r="D23" s="430"/>
      <c r="E23" s="201">
        <v>46.64</v>
      </c>
      <c r="F23" s="56">
        <f t="shared" si="6"/>
        <v>6879.0700000000006</v>
      </c>
      <c r="G23" s="27"/>
      <c r="H23" s="406">
        <v>6866.27</v>
      </c>
      <c r="I23" s="27"/>
      <c r="J23" s="406">
        <v>12.8</v>
      </c>
      <c r="K23" s="27"/>
    </row>
    <row r="24" spans="1:11" ht="12.95" customHeight="1" x14ac:dyDescent="0.15">
      <c r="A24" s="71" t="s">
        <v>223</v>
      </c>
      <c r="B24" s="65" t="s">
        <v>19</v>
      </c>
      <c r="C24" s="427" t="s">
        <v>11</v>
      </c>
      <c r="D24" s="428"/>
      <c r="E24" s="18">
        <f>SUMIF(E25:E28,"&gt;0")</f>
        <v>316.27</v>
      </c>
      <c r="F24" s="18">
        <f t="shared" ref="F24:G24" si="7">SUMIF(F25:F28,"&gt;0")</f>
        <v>46115.53</v>
      </c>
      <c r="G24" s="18">
        <f t="shared" si="7"/>
        <v>0</v>
      </c>
      <c r="H24" s="18">
        <f>SUMIF(H25:H28,"&gt;0")</f>
        <v>46107.57</v>
      </c>
      <c r="I24" s="18">
        <f t="shared" ref="I24" si="8">SUMIF(I25:I28,"&gt;0")</f>
        <v>0</v>
      </c>
      <c r="J24" s="18">
        <f>SUMIF(J25:J28,"&gt;0")</f>
        <v>7.96</v>
      </c>
      <c r="K24" s="18">
        <f t="shared" ref="K24" si="9">SUMIF(K25:K28,"&gt;0")</f>
        <v>0</v>
      </c>
    </row>
    <row r="25" spans="1:11" ht="12.95" customHeight="1" x14ac:dyDescent="0.15">
      <c r="A25" s="69"/>
      <c r="B25" s="20"/>
      <c r="C25" s="51"/>
      <c r="D25" s="52" t="s">
        <v>397</v>
      </c>
      <c r="E25" s="274">
        <v>0</v>
      </c>
      <c r="F25" s="19">
        <f>IF(H25&gt;0,H25,0)+IF(J25&gt;0,J25,0)</f>
        <v>0</v>
      </c>
      <c r="G25" s="19">
        <f t="shared" ref="G25:G28" si="10">IF(I25&gt;0,I25,0)+IF(K25&gt;0,K25,0)</f>
        <v>0</v>
      </c>
      <c r="H25" s="424">
        <v>0</v>
      </c>
      <c r="I25" s="274">
        <v>0</v>
      </c>
      <c r="J25" s="424">
        <v>0</v>
      </c>
      <c r="K25" s="274">
        <v>0</v>
      </c>
    </row>
    <row r="26" spans="1:11" ht="12.95" customHeight="1" x14ac:dyDescent="0.15">
      <c r="A26" s="69"/>
      <c r="B26" s="20"/>
      <c r="C26" s="53"/>
      <c r="D26" s="52" t="s">
        <v>402</v>
      </c>
      <c r="E26" s="274">
        <v>0</v>
      </c>
      <c r="F26" s="19">
        <f t="shared" ref="F26:F29" si="11">IF(H26&gt;0,H26,0)+IF(J26&gt;0,J26,0)</f>
        <v>0</v>
      </c>
      <c r="G26" s="19">
        <f t="shared" si="10"/>
        <v>0</v>
      </c>
      <c r="H26" s="424">
        <v>0</v>
      </c>
      <c r="I26" s="274">
        <v>0</v>
      </c>
      <c r="J26" s="424">
        <v>0</v>
      </c>
      <c r="K26" s="274">
        <v>0</v>
      </c>
    </row>
    <row r="27" spans="1:11" ht="12.95" customHeight="1" x14ac:dyDescent="0.15">
      <c r="A27" s="69"/>
      <c r="B27" s="20"/>
      <c r="C27" s="53"/>
      <c r="D27" s="52" t="s">
        <v>399</v>
      </c>
      <c r="E27" s="274">
        <v>0</v>
      </c>
      <c r="F27" s="19">
        <f t="shared" si="11"/>
        <v>0</v>
      </c>
      <c r="G27" s="19">
        <f t="shared" si="10"/>
        <v>0</v>
      </c>
      <c r="H27" s="424">
        <v>0</v>
      </c>
      <c r="I27" s="274">
        <v>0</v>
      </c>
      <c r="J27" s="424">
        <v>0</v>
      </c>
      <c r="K27" s="274">
        <v>0</v>
      </c>
    </row>
    <row r="28" spans="1:11" ht="12.95" customHeight="1" x14ac:dyDescent="0.15">
      <c r="A28" s="69"/>
      <c r="B28" s="20"/>
      <c r="C28" s="54"/>
      <c r="D28" s="52" t="s">
        <v>400</v>
      </c>
      <c r="E28" s="274">
        <v>316.27</v>
      </c>
      <c r="F28" s="19">
        <f t="shared" si="11"/>
        <v>46115.53</v>
      </c>
      <c r="G28" s="19">
        <f t="shared" si="10"/>
        <v>0</v>
      </c>
      <c r="H28" s="424">
        <v>46107.57</v>
      </c>
      <c r="I28" s="274">
        <v>0</v>
      </c>
      <c r="J28" s="424">
        <v>7.96</v>
      </c>
      <c r="K28" s="274">
        <v>0</v>
      </c>
    </row>
    <row r="29" spans="1:11" ht="12.95" customHeight="1" x14ac:dyDescent="0.15">
      <c r="A29" s="72"/>
      <c r="B29" s="68"/>
      <c r="C29" s="429" t="s">
        <v>404</v>
      </c>
      <c r="D29" s="430"/>
      <c r="E29" s="201">
        <v>78.2</v>
      </c>
      <c r="F29" s="56">
        <f t="shared" si="11"/>
        <v>8438.33</v>
      </c>
      <c r="G29" s="27"/>
      <c r="H29" s="406">
        <v>8367.23</v>
      </c>
      <c r="I29" s="27"/>
      <c r="J29" s="406">
        <v>71.099999999999994</v>
      </c>
      <c r="K29" s="27"/>
    </row>
    <row r="30" spans="1:11" ht="12.95" customHeight="1" x14ac:dyDescent="0.15">
      <c r="A30" s="71" t="s">
        <v>224</v>
      </c>
      <c r="B30" s="65" t="s">
        <v>20</v>
      </c>
      <c r="C30" s="427" t="s">
        <v>11</v>
      </c>
      <c r="D30" s="428"/>
      <c r="E30" s="18">
        <f>SUMIF(E31:E34,"&gt;0")</f>
        <v>45.05</v>
      </c>
      <c r="F30" s="18">
        <f t="shared" ref="F30:G30" si="12">SUMIF(F31:F34,"&gt;0")</f>
        <v>5121.34</v>
      </c>
      <c r="G30" s="18">
        <f t="shared" si="12"/>
        <v>0</v>
      </c>
      <c r="H30" s="18">
        <f>SUMIF(H31:H34,"&gt;0")</f>
        <v>5121.34</v>
      </c>
      <c r="I30" s="18">
        <f t="shared" ref="I30" si="13">SUMIF(I31:I34,"&gt;0")</f>
        <v>0</v>
      </c>
      <c r="J30" s="18">
        <f>SUMIF(J31:J34,"&gt;0")</f>
        <v>0</v>
      </c>
      <c r="K30" s="18">
        <f t="shared" ref="K30" si="14">SUMIF(K31:K34,"&gt;0")</f>
        <v>0</v>
      </c>
    </row>
    <row r="31" spans="1:11" ht="12.95" customHeight="1" x14ac:dyDescent="0.15">
      <c r="A31" s="69"/>
      <c r="B31" s="20"/>
      <c r="C31" s="51"/>
      <c r="D31" s="52" t="s">
        <v>397</v>
      </c>
      <c r="E31" s="274">
        <v>0</v>
      </c>
      <c r="F31" s="19">
        <f>IF(H31&gt;0,H31,0)+IF(J31&gt;0,J31,0)</f>
        <v>0</v>
      </c>
      <c r="G31" s="19">
        <f t="shared" ref="G31:G34" si="15">IF(I31&gt;0,I31,0)+IF(K31&gt;0,K31,0)</f>
        <v>0</v>
      </c>
      <c r="H31" s="424">
        <v>0</v>
      </c>
      <c r="I31" s="274">
        <v>0</v>
      </c>
      <c r="J31" s="424">
        <v>0</v>
      </c>
      <c r="K31" s="274">
        <v>0</v>
      </c>
    </row>
    <row r="32" spans="1:11" ht="12.95" customHeight="1" x14ac:dyDescent="0.15">
      <c r="A32" s="69"/>
      <c r="B32" s="20"/>
      <c r="C32" s="53"/>
      <c r="D32" s="52" t="s">
        <v>402</v>
      </c>
      <c r="E32" s="274">
        <v>0</v>
      </c>
      <c r="F32" s="19">
        <f t="shared" ref="F32:F35" si="16">IF(H32&gt;0,H32,0)+IF(J32&gt;0,J32,0)</f>
        <v>0</v>
      </c>
      <c r="G32" s="19">
        <f t="shared" si="15"/>
        <v>0</v>
      </c>
      <c r="H32" s="424">
        <v>0</v>
      </c>
      <c r="I32" s="274">
        <v>0</v>
      </c>
      <c r="J32" s="424">
        <v>0</v>
      </c>
      <c r="K32" s="274">
        <v>0</v>
      </c>
    </row>
    <row r="33" spans="1:11" ht="12.95" customHeight="1" x14ac:dyDescent="0.15">
      <c r="A33" s="69"/>
      <c r="B33" s="20"/>
      <c r="C33" s="53"/>
      <c r="D33" s="52" t="s">
        <v>399</v>
      </c>
      <c r="E33" s="274">
        <v>0</v>
      </c>
      <c r="F33" s="19">
        <f t="shared" si="16"/>
        <v>0</v>
      </c>
      <c r="G33" s="19">
        <f t="shared" si="15"/>
        <v>0</v>
      </c>
      <c r="H33" s="424">
        <v>0</v>
      </c>
      <c r="I33" s="274">
        <v>0</v>
      </c>
      <c r="J33" s="424">
        <v>0</v>
      </c>
      <c r="K33" s="274">
        <v>0</v>
      </c>
    </row>
    <row r="34" spans="1:11" ht="12.95" customHeight="1" x14ac:dyDescent="0.15">
      <c r="A34" s="69"/>
      <c r="B34" s="20"/>
      <c r="C34" s="54"/>
      <c r="D34" s="52" t="s">
        <v>400</v>
      </c>
      <c r="E34" s="274">
        <v>45.05</v>
      </c>
      <c r="F34" s="19">
        <f t="shared" si="16"/>
        <v>5121.34</v>
      </c>
      <c r="G34" s="19">
        <f t="shared" si="15"/>
        <v>0</v>
      </c>
      <c r="H34" s="424">
        <v>5121.34</v>
      </c>
      <c r="I34" s="274">
        <v>0</v>
      </c>
      <c r="J34" s="424">
        <v>0</v>
      </c>
      <c r="K34" s="274">
        <v>0</v>
      </c>
    </row>
    <row r="35" spans="1:11" ht="12.95" customHeight="1" x14ac:dyDescent="0.15">
      <c r="A35" s="72"/>
      <c r="B35" s="68"/>
      <c r="C35" s="429" t="s">
        <v>404</v>
      </c>
      <c r="D35" s="430"/>
      <c r="E35" s="201">
        <v>59.75</v>
      </c>
      <c r="F35" s="56">
        <f t="shared" si="16"/>
        <v>5563.4900000000007</v>
      </c>
      <c r="G35" s="27"/>
      <c r="H35" s="406">
        <v>5500.14</v>
      </c>
      <c r="I35" s="27"/>
      <c r="J35" s="406">
        <v>63.35</v>
      </c>
      <c r="K35" s="27"/>
    </row>
    <row r="36" spans="1:11" ht="12.95" customHeight="1" x14ac:dyDescent="0.15">
      <c r="A36" s="71" t="s">
        <v>225</v>
      </c>
      <c r="B36" s="65" t="s">
        <v>22</v>
      </c>
      <c r="C36" s="427" t="s">
        <v>11</v>
      </c>
      <c r="D36" s="428"/>
      <c r="E36" s="18">
        <f>SUMIF(E37:E40,"&gt;0")</f>
        <v>141.69999999999999</v>
      </c>
      <c r="F36" s="18">
        <f t="shared" ref="F36:G36" si="17">SUMIF(F37:F40,"&gt;0")</f>
        <v>23296.93</v>
      </c>
      <c r="G36" s="18">
        <f t="shared" si="17"/>
        <v>0</v>
      </c>
      <c r="H36" s="18">
        <f>SUMIF(H37:H40,"&gt;0")</f>
        <v>23283.33</v>
      </c>
      <c r="I36" s="18">
        <f t="shared" ref="I36" si="18">SUMIF(I37:I40,"&gt;0")</f>
        <v>0</v>
      </c>
      <c r="J36" s="18">
        <f>SUMIF(J37:J40,"&gt;0")</f>
        <v>13.6</v>
      </c>
      <c r="K36" s="18">
        <f t="shared" ref="K36" si="19">SUMIF(K37:K40,"&gt;0")</f>
        <v>0</v>
      </c>
    </row>
    <row r="37" spans="1:11" ht="12.95" customHeight="1" x14ac:dyDescent="0.15">
      <c r="A37" s="69"/>
      <c r="B37" s="20"/>
      <c r="C37" s="51"/>
      <c r="D37" s="52" t="s">
        <v>397</v>
      </c>
      <c r="E37" s="274">
        <v>0</v>
      </c>
      <c r="F37" s="19">
        <f>IF(H37&gt;0,H37,0)+IF(J37&gt;0,J37,0)</f>
        <v>0</v>
      </c>
      <c r="G37" s="19">
        <f t="shared" ref="G37:G40" si="20">IF(I37&gt;0,I37,0)+IF(K37&gt;0,K37,0)</f>
        <v>0</v>
      </c>
      <c r="H37" s="424">
        <v>0</v>
      </c>
      <c r="I37" s="274">
        <v>0</v>
      </c>
      <c r="J37" s="424">
        <v>0</v>
      </c>
      <c r="K37" s="274">
        <v>0</v>
      </c>
    </row>
    <row r="38" spans="1:11" ht="12.95" customHeight="1" x14ac:dyDescent="0.15">
      <c r="A38" s="69"/>
      <c r="B38" s="20"/>
      <c r="C38" s="53"/>
      <c r="D38" s="52" t="s">
        <v>402</v>
      </c>
      <c r="E38" s="274">
        <v>0</v>
      </c>
      <c r="F38" s="19">
        <f t="shared" ref="F38:F41" si="21">IF(H38&gt;0,H38,0)+IF(J38&gt;0,J38,0)</f>
        <v>0</v>
      </c>
      <c r="G38" s="19">
        <f t="shared" si="20"/>
        <v>0</v>
      </c>
      <c r="H38" s="424">
        <v>0</v>
      </c>
      <c r="I38" s="274">
        <v>0</v>
      </c>
      <c r="J38" s="424">
        <v>0</v>
      </c>
      <c r="K38" s="274">
        <v>0</v>
      </c>
    </row>
    <row r="39" spans="1:11" ht="12.95" customHeight="1" x14ac:dyDescent="0.15">
      <c r="A39" s="69"/>
      <c r="B39" s="20"/>
      <c r="C39" s="53"/>
      <c r="D39" s="52" t="s">
        <v>399</v>
      </c>
      <c r="E39" s="274">
        <v>0</v>
      </c>
      <c r="F39" s="19">
        <f t="shared" si="21"/>
        <v>0</v>
      </c>
      <c r="G39" s="19">
        <f t="shared" si="20"/>
        <v>0</v>
      </c>
      <c r="H39" s="424">
        <v>0</v>
      </c>
      <c r="I39" s="274">
        <v>0</v>
      </c>
      <c r="J39" s="424">
        <v>0</v>
      </c>
      <c r="K39" s="274">
        <v>0</v>
      </c>
    </row>
    <row r="40" spans="1:11" ht="12.95" customHeight="1" x14ac:dyDescent="0.15">
      <c r="A40" s="69"/>
      <c r="B40" s="20"/>
      <c r="C40" s="54"/>
      <c r="D40" s="52" t="s">
        <v>400</v>
      </c>
      <c r="E40" s="274">
        <v>141.69999999999999</v>
      </c>
      <c r="F40" s="19">
        <f t="shared" si="21"/>
        <v>23296.93</v>
      </c>
      <c r="G40" s="19">
        <f t="shared" si="20"/>
        <v>0</v>
      </c>
      <c r="H40" s="424">
        <v>23283.33</v>
      </c>
      <c r="I40" s="274">
        <v>0</v>
      </c>
      <c r="J40" s="424">
        <v>13.6</v>
      </c>
      <c r="K40" s="274">
        <v>0</v>
      </c>
    </row>
    <row r="41" spans="1:11" ht="12.95" customHeight="1" x14ac:dyDescent="0.15">
      <c r="A41" s="72"/>
      <c r="B41" s="68"/>
      <c r="C41" s="429" t="s">
        <v>404</v>
      </c>
      <c r="D41" s="430"/>
      <c r="E41" s="201">
        <v>26.04</v>
      </c>
      <c r="F41" s="56">
        <f t="shared" si="21"/>
        <v>9138.08</v>
      </c>
      <c r="G41" s="27"/>
      <c r="H41" s="406">
        <v>8886.59</v>
      </c>
      <c r="I41" s="27"/>
      <c r="J41" s="406">
        <v>251.49</v>
      </c>
      <c r="K41" s="27"/>
    </row>
    <row r="42" spans="1:11" ht="12.95" customHeight="1" x14ac:dyDescent="0.15">
      <c r="A42" s="71" t="s">
        <v>226</v>
      </c>
      <c r="B42" s="65" t="s">
        <v>24</v>
      </c>
      <c r="C42" s="427" t="s">
        <v>11</v>
      </c>
      <c r="D42" s="428"/>
      <c r="E42" s="18">
        <f>SUMIF(E43:E46,"&gt;0")</f>
        <v>89.67</v>
      </c>
      <c r="F42" s="18">
        <f t="shared" ref="F42:G42" si="22">SUMIF(F43:F46,"&gt;0")</f>
        <v>17947.91</v>
      </c>
      <c r="G42" s="18">
        <f t="shared" si="22"/>
        <v>1100.8</v>
      </c>
      <c r="H42" s="18">
        <f>SUMIF(H43:H46,"&gt;0")</f>
        <v>17825.330000000002</v>
      </c>
      <c r="I42" s="18">
        <f t="shared" ref="I42" si="23">SUMIF(I43:I46,"&gt;0")</f>
        <v>1100.8</v>
      </c>
      <c r="J42" s="18">
        <f>SUMIF(J43:J46,"&gt;0")</f>
        <v>122.58</v>
      </c>
      <c r="K42" s="18">
        <f t="shared" ref="K42" si="24">SUMIF(K43:K46,"&gt;0")</f>
        <v>0</v>
      </c>
    </row>
    <row r="43" spans="1:11" ht="12.95" customHeight="1" x14ac:dyDescent="0.15">
      <c r="A43" s="69"/>
      <c r="B43" s="20"/>
      <c r="C43" s="51"/>
      <c r="D43" s="52" t="s">
        <v>397</v>
      </c>
      <c r="E43" s="274">
        <v>9.8800000000000008</v>
      </c>
      <c r="F43" s="19">
        <f>IF(H43&gt;0,H43,0)+IF(J43&gt;0,J43,0)</f>
        <v>6375.25</v>
      </c>
      <c r="G43" s="19">
        <f t="shared" ref="G43:G46" si="25">IF(I43&gt;0,I43,0)+IF(K43&gt;0,K43,0)</f>
        <v>0</v>
      </c>
      <c r="H43" s="424">
        <v>6258.76</v>
      </c>
      <c r="I43" s="274">
        <v>0</v>
      </c>
      <c r="J43" s="424">
        <v>116.49</v>
      </c>
      <c r="K43" s="274">
        <v>0</v>
      </c>
    </row>
    <row r="44" spans="1:11" ht="12.95" customHeight="1" x14ac:dyDescent="0.15">
      <c r="A44" s="69"/>
      <c r="B44" s="20"/>
      <c r="C44" s="53"/>
      <c r="D44" s="52" t="s">
        <v>402</v>
      </c>
      <c r="E44" s="274">
        <v>0</v>
      </c>
      <c r="F44" s="19">
        <f t="shared" ref="F44:F47" si="26">IF(H44&gt;0,H44,0)+IF(J44&gt;0,J44,0)</f>
        <v>0</v>
      </c>
      <c r="G44" s="19">
        <f t="shared" si="25"/>
        <v>0</v>
      </c>
      <c r="H44" s="424">
        <v>0</v>
      </c>
      <c r="I44" s="274">
        <v>0</v>
      </c>
      <c r="J44" s="424">
        <v>0</v>
      </c>
      <c r="K44" s="274">
        <v>0</v>
      </c>
    </row>
    <row r="45" spans="1:11" ht="12.95" customHeight="1" x14ac:dyDescent="0.15">
      <c r="A45" s="69"/>
      <c r="B45" s="20"/>
      <c r="C45" s="53"/>
      <c r="D45" s="52" t="s">
        <v>399</v>
      </c>
      <c r="E45" s="274">
        <v>0</v>
      </c>
      <c r="F45" s="19">
        <f t="shared" si="26"/>
        <v>0</v>
      </c>
      <c r="G45" s="19">
        <f t="shared" si="25"/>
        <v>0</v>
      </c>
      <c r="H45" s="424">
        <v>0</v>
      </c>
      <c r="I45" s="274">
        <v>0</v>
      </c>
      <c r="J45" s="424">
        <v>0</v>
      </c>
      <c r="K45" s="274">
        <v>0</v>
      </c>
    </row>
    <row r="46" spans="1:11" ht="12.95" customHeight="1" x14ac:dyDescent="0.15">
      <c r="A46" s="69"/>
      <c r="B46" s="20"/>
      <c r="C46" s="54"/>
      <c r="D46" s="52" t="s">
        <v>400</v>
      </c>
      <c r="E46" s="274">
        <v>79.790000000000006</v>
      </c>
      <c r="F46" s="19">
        <f t="shared" si="26"/>
        <v>11572.66</v>
      </c>
      <c r="G46" s="19">
        <f t="shared" si="25"/>
        <v>1100.8</v>
      </c>
      <c r="H46" s="424">
        <v>11566.57</v>
      </c>
      <c r="I46" s="274">
        <v>1100.8</v>
      </c>
      <c r="J46" s="424">
        <v>6.09</v>
      </c>
      <c r="K46" s="274">
        <v>0</v>
      </c>
    </row>
    <row r="47" spans="1:11" ht="12.95" customHeight="1" x14ac:dyDescent="0.15">
      <c r="A47" s="72"/>
      <c r="B47" s="68"/>
      <c r="C47" s="429" t="s">
        <v>404</v>
      </c>
      <c r="D47" s="430"/>
      <c r="E47" s="201">
        <v>28.51</v>
      </c>
      <c r="F47" s="56">
        <f t="shared" si="26"/>
        <v>8818.93</v>
      </c>
      <c r="G47" s="27"/>
      <c r="H47" s="406">
        <v>8762.49</v>
      </c>
      <c r="I47" s="27"/>
      <c r="J47" s="406">
        <v>56.44</v>
      </c>
      <c r="K47" s="27"/>
    </row>
    <row r="48" spans="1:11" ht="12.95" customHeight="1" x14ac:dyDescent="0.15">
      <c r="A48" s="71" t="s">
        <v>227</v>
      </c>
      <c r="B48" s="65" t="s">
        <v>25</v>
      </c>
      <c r="C48" s="427" t="s">
        <v>11</v>
      </c>
      <c r="D48" s="428"/>
      <c r="E48" s="18">
        <f>SUMIF(E49:E52,"&gt;0")</f>
        <v>202.91000000000003</v>
      </c>
      <c r="F48" s="18">
        <f t="shared" ref="F48:G48" si="27">SUMIF(F49:F52,"&gt;0")</f>
        <v>32327.32</v>
      </c>
      <c r="G48" s="18">
        <f t="shared" si="27"/>
        <v>0</v>
      </c>
      <c r="H48" s="18">
        <f>SUMIF(H49:H52,"&gt;0")</f>
        <v>32307.83</v>
      </c>
      <c r="I48" s="18">
        <f t="shared" ref="I48" si="28">SUMIF(I49:I52,"&gt;0")</f>
        <v>0</v>
      </c>
      <c r="J48" s="18">
        <f>SUMIF(J49:J52,"&gt;0")</f>
        <v>19.489999999999998</v>
      </c>
      <c r="K48" s="18">
        <f t="shared" ref="K48" si="29">SUMIF(K49:K52,"&gt;0")</f>
        <v>0</v>
      </c>
    </row>
    <row r="49" spans="1:11" ht="12.95" customHeight="1" x14ac:dyDescent="0.15">
      <c r="A49" s="69"/>
      <c r="B49" s="20"/>
      <c r="C49" s="51"/>
      <c r="D49" s="52" t="s">
        <v>397</v>
      </c>
      <c r="E49" s="274">
        <v>5.1100000000000003</v>
      </c>
      <c r="F49" s="19">
        <f>IF(H49&gt;0,H49,0)+IF(J49&gt;0,J49,0)</f>
        <v>3623.0499999999997</v>
      </c>
      <c r="G49" s="19">
        <f t="shared" ref="G49:G52" si="30">IF(I49&gt;0,I49,0)+IF(K49&gt;0,K49,0)</f>
        <v>0</v>
      </c>
      <c r="H49" s="424">
        <v>3603.56</v>
      </c>
      <c r="I49" s="274">
        <v>0</v>
      </c>
      <c r="J49" s="424">
        <v>19.489999999999998</v>
      </c>
      <c r="K49" s="274">
        <v>0</v>
      </c>
    </row>
    <row r="50" spans="1:11" ht="12.95" customHeight="1" x14ac:dyDescent="0.15">
      <c r="A50" s="69"/>
      <c r="B50" s="20"/>
      <c r="C50" s="53"/>
      <c r="D50" s="52" t="s">
        <v>402</v>
      </c>
      <c r="E50" s="274">
        <v>0</v>
      </c>
      <c r="F50" s="19">
        <f t="shared" ref="F50:F53" si="31">IF(H50&gt;0,H50,0)+IF(J50&gt;0,J50,0)</f>
        <v>0</v>
      </c>
      <c r="G50" s="19">
        <f t="shared" si="30"/>
        <v>0</v>
      </c>
      <c r="H50" s="424">
        <v>0</v>
      </c>
      <c r="I50" s="274">
        <v>0</v>
      </c>
      <c r="J50" s="424">
        <v>0</v>
      </c>
      <c r="K50" s="274">
        <v>0</v>
      </c>
    </row>
    <row r="51" spans="1:11" ht="12.95" customHeight="1" x14ac:dyDescent="0.15">
      <c r="A51" s="69"/>
      <c r="B51" s="20"/>
      <c r="C51" s="53"/>
      <c r="D51" s="52" t="s">
        <v>399</v>
      </c>
      <c r="E51" s="274">
        <v>0</v>
      </c>
      <c r="F51" s="19">
        <f t="shared" si="31"/>
        <v>0</v>
      </c>
      <c r="G51" s="19">
        <f t="shared" si="30"/>
        <v>0</v>
      </c>
      <c r="H51" s="424">
        <v>0</v>
      </c>
      <c r="I51" s="274">
        <v>0</v>
      </c>
      <c r="J51" s="424">
        <v>0</v>
      </c>
      <c r="K51" s="274">
        <v>0</v>
      </c>
    </row>
    <row r="52" spans="1:11" ht="12.95" customHeight="1" x14ac:dyDescent="0.15">
      <c r="A52" s="69"/>
      <c r="B52" s="20"/>
      <c r="C52" s="54"/>
      <c r="D52" s="52" t="s">
        <v>400</v>
      </c>
      <c r="E52" s="274">
        <v>197.8</v>
      </c>
      <c r="F52" s="19">
        <f t="shared" si="31"/>
        <v>28704.27</v>
      </c>
      <c r="G52" s="19">
        <f t="shared" si="30"/>
        <v>0</v>
      </c>
      <c r="H52" s="424">
        <v>28704.27</v>
      </c>
      <c r="I52" s="274">
        <v>0</v>
      </c>
      <c r="J52" s="424">
        <v>0</v>
      </c>
      <c r="K52" s="274">
        <v>0</v>
      </c>
    </row>
    <row r="53" spans="1:11" ht="12.95" customHeight="1" x14ac:dyDescent="0.15">
      <c r="A53" s="72"/>
      <c r="B53" s="68"/>
      <c r="C53" s="429" t="s">
        <v>404</v>
      </c>
      <c r="D53" s="430"/>
      <c r="E53" s="201">
        <v>9.51</v>
      </c>
      <c r="F53" s="56">
        <f t="shared" si="31"/>
        <v>6519.92</v>
      </c>
      <c r="G53" s="27"/>
      <c r="H53" s="406">
        <v>6418.87</v>
      </c>
      <c r="I53" s="27"/>
      <c r="J53" s="406">
        <v>101.05</v>
      </c>
      <c r="K53" s="27"/>
    </row>
    <row r="54" spans="1:11" ht="12.95" customHeight="1" x14ac:dyDescent="0.15">
      <c r="A54" s="71" t="s">
        <v>228</v>
      </c>
      <c r="B54" s="65" t="s">
        <v>27</v>
      </c>
      <c r="C54" s="427" t="s">
        <v>11</v>
      </c>
      <c r="D54" s="428"/>
      <c r="E54" s="18">
        <f>SUMIF(E55:E58,"&gt;0")</f>
        <v>54.59</v>
      </c>
      <c r="F54" s="18">
        <f t="shared" ref="F54:G54" si="32">SUMIF(F55:F58,"&gt;0")</f>
        <v>10031.280000000001</v>
      </c>
      <c r="G54" s="18">
        <f t="shared" si="32"/>
        <v>2776.76</v>
      </c>
      <c r="H54" s="18">
        <f>SUMIF(H55:H58,"&gt;0")</f>
        <v>9762.76</v>
      </c>
      <c r="I54" s="18">
        <f t="shared" ref="I54" si="33">SUMIF(I55:I58,"&gt;0")</f>
        <v>2628.9</v>
      </c>
      <c r="J54" s="18">
        <f>SUMIF(J55:J58,"&gt;0")</f>
        <v>268.52</v>
      </c>
      <c r="K54" s="18">
        <f t="shared" ref="K54" si="34">SUMIF(K55:K58,"&gt;0")</f>
        <v>147.86000000000001</v>
      </c>
    </row>
    <row r="55" spans="1:11" ht="12.95" customHeight="1" x14ac:dyDescent="0.15">
      <c r="A55" s="69"/>
      <c r="B55" s="20"/>
      <c r="C55" s="51"/>
      <c r="D55" s="52" t="s">
        <v>397</v>
      </c>
      <c r="E55" s="274">
        <v>18.28</v>
      </c>
      <c r="F55" s="19">
        <f>IF(H55&gt;0,H55,0)+IF(J55&gt;0,J55,0)</f>
        <v>5734.21</v>
      </c>
      <c r="G55" s="19">
        <f t="shared" ref="G55:G58" si="35">IF(I55&gt;0,I55,0)+IF(K55&gt;0,K55,0)</f>
        <v>2776.76</v>
      </c>
      <c r="H55" s="424">
        <v>5472.46</v>
      </c>
      <c r="I55" s="274">
        <v>2628.9</v>
      </c>
      <c r="J55" s="424">
        <v>261.75</v>
      </c>
      <c r="K55" s="274">
        <v>147.86000000000001</v>
      </c>
    </row>
    <row r="56" spans="1:11" ht="12.95" customHeight="1" x14ac:dyDescent="0.15">
      <c r="A56" s="69"/>
      <c r="B56" s="20"/>
      <c r="C56" s="53"/>
      <c r="D56" s="52" t="s">
        <v>402</v>
      </c>
      <c r="E56" s="274">
        <v>0</v>
      </c>
      <c r="F56" s="19">
        <f t="shared" ref="F56:F59" si="36">IF(H56&gt;0,H56,0)+IF(J56&gt;0,J56,0)</f>
        <v>0</v>
      </c>
      <c r="G56" s="19">
        <f t="shared" si="35"/>
        <v>0</v>
      </c>
      <c r="H56" s="424">
        <v>0</v>
      </c>
      <c r="I56" s="274">
        <v>0</v>
      </c>
      <c r="J56" s="424">
        <v>0</v>
      </c>
      <c r="K56" s="274">
        <v>0</v>
      </c>
    </row>
    <row r="57" spans="1:11" ht="12.95" customHeight="1" x14ac:dyDescent="0.15">
      <c r="A57" s="69"/>
      <c r="B57" s="20"/>
      <c r="C57" s="53"/>
      <c r="D57" s="52" t="s">
        <v>399</v>
      </c>
      <c r="E57" s="274">
        <v>0</v>
      </c>
      <c r="F57" s="19">
        <f t="shared" si="36"/>
        <v>0</v>
      </c>
      <c r="G57" s="19">
        <f t="shared" si="35"/>
        <v>0</v>
      </c>
      <c r="H57" s="424">
        <v>0</v>
      </c>
      <c r="I57" s="274">
        <v>0</v>
      </c>
      <c r="J57" s="424">
        <v>0</v>
      </c>
      <c r="K57" s="274">
        <v>0</v>
      </c>
    </row>
    <row r="58" spans="1:11" ht="12.95" customHeight="1" x14ac:dyDescent="0.15">
      <c r="A58" s="69"/>
      <c r="B58" s="20"/>
      <c r="C58" s="54"/>
      <c r="D58" s="52" t="s">
        <v>400</v>
      </c>
      <c r="E58" s="274">
        <v>36.31</v>
      </c>
      <c r="F58" s="19">
        <f t="shared" si="36"/>
        <v>4297.0700000000006</v>
      </c>
      <c r="G58" s="19">
        <f t="shared" si="35"/>
        <v>0</v>
      </c>
      <c r="H58" s="424">
        <v>4290.3</v>
      </c>
      <c r="I58" s="274">
        <v>0</v>
      </c>
      <c r="J58" s="424">
        <v>6.77</v>
      </c>
      <c r="K58" s="274">
        <v>0</v>
      </c>
    </row>
    <row r="59" spans="1:11" ht="12.95" customHeight="1" x14ac:dyDescent="0.15">
      <c r="A59" s="72"/>
      <c r="B59" s="68"/>
      <c r="C59" s="429" t="s">
        <v>404</v>
      </c>
      <c r="D59" s="430"/>
      <c r="E59" s="201">
        <v>7.47</v>
      </c>
      <c r="F59" s="56">
        <f t="shared" si="36"/>
        <v>1098.02</v>
      </c>
      <c r="G59" s="27"/>
      <c r="H59" s="406">
        <v>1012.73</v>
      </c>
      <c r="I59" s="27"/>
      <c r="J59" s="406">
        <v>85.29</v>
      </c>
      <c r="K59" s="27"/>
    </row>
    <row r="60" spans="1:11" ht="12.95" customHeight="1" x14ac:dyDescent="0.15">
      <c r="A60" s="71" t="s">
        <v>229</v>
      </c>
      <c r="B60" s="65" t="s">
        <v>29</v>
      </c>
      <c r="C60" s="427" t="s">
        <v>11</v>
      </c>
      <c r="D60" s="428"/>
      <c r="E60" s="18">
        <f>SUMIF(E61:E64,"&gt;0")</f>
        <v>238.14</v>
      </c>
      <c r="F60" s="18">
        <f t="shared" ref="F60:G60" si="37">SUMIF(F61:F64,"&gt;0")</f>
        <v>59414</v>
      </c>
      <c r="G60" s="18">
        <f t="shared" si="37"/>
        <v>155.94</v>
      </c>
      <c r="H60" s="18">
        <f>SUMIF(H61:H64,"&gt;0")</f>
        <v>58155.44</v>
      </c>
      <c r="I60" s="18">
        <f t="shared" ref="I60" si="38">SUMIF(I61:I64,"&gt;0")</f>
        <v>155.94</v>
      </c>
      <c r="J60" s="18">
        <f>SUMIF(J61:J64,"&gt;0")</f>
        <v>1258.5600000000002</v>
      </c>
      <c r="K60" s="18">
        <f t="shared" ref="K60" si="39">SUMIF(K61:K64,"&gt;0")</f>
        <v>0</v>
      </c>
    </row>
    <row r="61" spans="1:11" ht="12.95" customHeight="1" x14ac:dyDescent="0.15">
      <c r="A61" s="69"/>
      <c r="B61" s="20"/>
      <c r="C61" s="51"/>
      <c r="D61" s="52" t="s">
        <v>397</v>
      </c>
      <c r="E61" s="274">
        <v>63.61</v>
      </c>
      <c r="F61" s="19">
        <f>IF(H61&gt;0,H61,0)+IF(J61&gt;0,J61,0)</f>
        <v>29976.78</v>
      </c>
      <c r="G61" s="19">
        <f t="shared" ref="G61:G64" si="40">IF(I61&gt;0,I61,0)+IF(K61&gt;0,K61,0)</f>
        <v>155.94</v>
      </c>
      <c r="H61" s="424">
        <v>28848.37</v>
      </c>
      <c r="I61" s="274">
        <v>155.94</v>
      </c>
      <c r="J61" s="424">
        <v>1128.4100000000001</v>
      </c>
      <c r="K61" s="274">
        <v>0</v>
      </c>
    </row>
    <row r="62" spans="1:11" ht="12.95" customHeight="1" x14ac:dyDescent="0.15">
      <c r="A62" s="69"/>
      <c r="B62" s="20"/>
      <c r="C62" s="53"/>
      <c r="D62" s="52" t="s">
        <v>402</v>
      </c>
      <c r="E62" s="274">
        <v>3.78</v>
      </c>
      <c r="F62" s="19">
        <f t="shared" ref="F62:F65" si="41">IF(H62&gt;0,H62,0)+IF(J62&gt;0,J62,0)</f>
        <v>2697.99</v>
      </c>
      <c r="G62" s="19">
        <f t="shared" si="40"/>
        <v>0</v>
      </c>
      <c r="H62" s="424">
        <v>2697.99</v>
      </c>
      <c r="I62" s="274">
        <v>0</v>
      </c>
      <c r="J62" s="424">
        <v>0</v>
      </c>
      <c r="K62" s="274">
        <v>0</v>
      </c>
    </row>
    <row r="63" spans="1:11" ht="12.95" customHeight="1" x14ac:dyDescent="0.15">
      <c r="A63" s="69"/>
      <c r="B63" s="20"/>
      <c r="C63" s="53"/>
      <c r="D63" s="52" t="s">
        <v>399</v>
      </c>
      <c r="E63" s="274">
        <v>0</v>
      </c>
      <c r="F63" s="19">
        <f t="shared" si="41"/>
        <v>0</v>
      </c>
      <c r="G63" s="19">
        <f t="shared" si="40"/>
        <v>0</v>
      </c>
      <c r="H63" s="424">
        <v>0</v>
      </c>
      <c r="I63" s="274">
        <v>0</v>
      </c>
      <c r="J63" s="424">
        <v>0</v>
      </c>
      <c r="K63" s="274">
        <v>0</v>
      </c>
    </row>
    <row r="64" spans="1:11" ht="12.95" customHeight="1" x14ac:dyDescent="0.15">
      <c r="A64" s="69"/>
      <c r="B64" s="20"/>
      <c r="C64" s="54"/>
      <c r="D64" s="52" t="s">
        <v>400</v>
      </c>
      <c r="E64" s="274">
        <v>170.75</v>
      </c>
      <c r="F64" s="19">
        <f t="shared" si="41"/>
        <v>26739.230000000003</v>
      </c>
      <c r="G64" s="19">
        <f t="shared" si="40"/>
        <v>0</v>
      </c>
      <c r="H64" s="424">
        <v>26609.08</v>
      </c>
      <c r="I64" s="274">
        <v>0</v>
      </c>
      <c r="J64" s="424">
        <v>130.15</v>
      </c>
      <c r="K64" s="274">
        <v>0</v>
      </c>
    </row>
    <row r="65" spans="1:11" ht="12.95" customHeight="1" x14ac:dyDescent="0.15">
      <c r="A65" s="72"/>
      <c r="B65" s="68"/>
      <c r="C65" s="429" t="s">
        <v>404</v>
      </c>
      <c r="D65" s="430"/>
      <c r="E65" s="201">
        <v>32.6</v>
      </c>
      <c r="F65" s="56">
        <f t="shared" si="41"/>
        <v>15537.13</v>
      </c>
      <c r="G65" s="27"/>
      <c r="H65" s="406">
        <v>15463.73</v>
      </c>
      <c r="I65" s="27"/>
      <c r="J65" s="406">
        <v>73.400000000000006</v>
      </c>
      <c r="K65" s="27"/>
    </row>
    <row r="66" spans="1:11" ht="12.95" customHeight="1" x14ac:dyDescent="0.15">
      <c r="A66" s="71" t="s">
        <v>230</v>
      </c>
      <c r="B66" s="65" t="s">
        <v>32</v>
      </c>
      <c r="C66" s="427" t="s">
        <v>11</v>
      </c>
      <c r="D66" s="428"/>
      <c r="E66" s="18">
        <f>SUMIF(E67:E70,"&gt;0")</f>
        <v>66.81</v>
      </c>
      <c r="F66" s="18">
        <f t="shared" ref="F66:G66" si="42">SUMIF(F67:F70,"&gt;0")</f>
        <v>14728.490000000002</v>
      </c>
      <c r="G66" s="18">
        <f t="shared" si="42"/>
        <v>397.03</v>
      </c>
      <c r="H66" s="18">
        <f>SUMIF(H67:H70,"&gt;0")</f>
        <v>14717.92</v>
      </c>
      <c r="I66" s="18">
        <f t="shared" ref="I66" si="43">SUMIF(I67:I70,"&gt;0")</f>
        <v>397.03</v>
      </c>
      <c r="J66" s="18">
        <f>SUMIF(J67:J70,"&gt;0")</f>
        <v>10.57</v>
      </c>
      <c r="K66" s="18">
        <f t="shared" ref="K66" si="44">SUMIF(K67:K70,"&gt;0")</f>
        <v>0</v>
      </c>
    </row>
    <row r="67" spans="1:11" ht="12.95" customHeight="1" x14ac:dyDescent="0.15">
      <c r="A67" s="69"/>
      <c r="B67" s="20"/>
      <c r="C67" s="51"/>
      <c r="D67" s="52" t="s">
        <v>397</v>
      </c>
      <c r="E67" s="274">
        <v>24.08</v>
      </c>
      <c r="F67" s="19">
        <f>IF(H67&gt;0,H67,0)+IF(J67&gt;0,J67,0)</f>
        <v>9886.7800000000007</v>
      </c>
      <c r="G67" s="19">
        <f t="shared" ref="G67:G70" si="45">IF(I67&gt;0,I67,0)+IF(K67&gt;0,K67,0)</f>
        <v>0</v>
      </c>
      <c r="H67" s="424">
        <v>9879.49</v>
      </c>
      <c r="I67" s="274">
        <v>0</v>
      </c>
      <c r="J67" s="424">
        <v>7.29</v>
      </c>
      <c r="K67" s="274">
        <v>0</v>
      </c>
    </row>
    <row r="68" spans="1:11" ht="12.95" customHeight="1" x14ac:dyDescent="0.15">
      <c r="A68" s="69"/>
      <c r="B68" s="20"/>
      <c r="C68" s="53"/>
      <c r="D68" s="52" t="s">
        <v>402</v>
      </c>
      <c r="E68" s="274">
        <v>0</v>
      </c>
      <c r="F68" s="19">
        <f t="shared" ref="F68:F71" si="46">IF(H68&gt;0,H68,0)+IF(J68&gt;0,J68,0)</f>
        <v>0</v>
      </c>
      <c r="G68" s="19">
        <f t="shared" si="45"/>
        <v>0</v>
      </c>
      <c r="H68" s="424">
        <v>0</v>
      </c>
      <c r="I68" s="274">
        <v>0</v>
      </c>
      <c r="J68" s="424">
        <v>0</v>
      </c>
      <c r="K68" s="274">
        <v>0</v>
      </c>
    </row>
    <row r="69" spans="1:11" ht="12.95" customHeight="1" x14ac:dyDescent="0.15">
      <c r="A69" s="69"/>
      <c r="B69" s="20"/>
      <c r="C69" s="53"/>
      <c r="D69" s="52" t="s">
        <v>399</v>
      </c>
      <c r="E69" s="274">
        <v>0</v>
      </c>
      <c r="F69" s="19">
        <f t="shared" si="46"/>
        <v>0</v>
      </c>
      <c r="G69" s="19">
        <f t="shared" si="45"/>
        <v>0</v>
      </c>
      <c r="H69" s="424">
        <v>0</v>
      </c>
      <c r="I69" s="274">
        <v>0</v>
      </c>
      <c r="J69" s="424">
        <v>0</v>
      </c>
      <c r="K69" s="274">
        <v>0</v>
      </c>
    </row>
    <row r="70" spans="1:11" ht="12.95" customHeight="1" x14ac:dyDescent="0.15">
      <c r="A70" s="69"/>
      <c r="B70" s="20"/>
      <c r="C70" s="54"/>
      <c r="D70" s="52" t="s">
        <v>400</v>
      </c>
      <c r="E70" s="274">
        <v>42.73</v>
      </c>
      <c r="F70" s="19">
        <f t="shared" si="46"/>
        <v>4841.71</v>
      </c>
      <c r="G70" s="19">
        <f t="shared" si="45"/>
        <v>397.03</v>
      </c>
      <c r="H70" s="424">
        <v>4838.43</v>
      </c>
      <c r="I70" s="274">
        <v>397.03</v>
      </c>
      <c r="J70" s="424">
        <v>3.28</v>
      </c>
      <c r="K70" s="274">
        <v>0</v>
      </c>
    </row>
    <row r="71" spans="1:11" ht="12.95" customHeight="1" x14ac:dyDescent="0.15">
      <c r="A71" s="72"/>
      <c r="B71" s="68"/>
      <c r="C71" s="429" t="s">
        <v>404</v>
      </c>
      <c r="D71" s="430"/>
      <c r="E71" s="201">
        <v>13.95</v>
      </c>
      <c r="F71" s="56">
        <f t="shared" si="46"/>
        <v>6827.9000000000005</v>
      </c>
      <c r="G71" s="27"/>
      <c r="H71" s="406">
        <v>6775.05</v>
      </c>
      <c r="I71" s="27"/>
      <c r="J71" s="406">
        <v>52.85</v>
      </c>
      <c r="K71" s="27"/>
    </row>
    <row r="72" spans="1:11" ht="12.95" customHeight="1" x14ac:dyDescent="0.15">
      <c r="A72" s="71" t="s">
        <v>231</v>
      </c>
      <c r="B72" s="65" t="s">
        <v>98</v>
      </c>
      <c r="C72" s="427" t="s">
        <v>11</v>
      </c>
      <c r="D72" s="428"/>
      <c r="E72" s="18">
        <f>SUMIF(E73:E76,"&gt;0")</f>
        <v>151.11000000000001</v>
      </c>
      <c r="F72" s="18">
        <f t="shared" ref="F72:G72" si="47">SUMIF(F73:F76,"&gt;0")</f>
        <v>22537.579999999998</v>
      </c>
      <c r="G72" s="18">
        <f t="shared" si="47"/>
        <v>0</v>
      </c>
      <c r="H72" s="18">
        <f>SUMIF(H73:H76,"&gt;0")</f>
        <v>22468.079999999998</v>
      </c>
      <c r="I72" s="18">
        <f t="shared" ref="I72" si="48">SUMIF(I73:I76,"&gt;0")</f>
        <v>0</v>
      </c>
      <c r="J72" s="18">
        <f>SUMIF(J73:J76,"&gt;0")</f>
        <v>69.5</v>
      </c>
      <c r="K72" s="18">
        <f t="shared" ref="K72" si="49">SUMIF(K73:K76,"&gt;0")</f>
        <v>0</v>
      </c>
    </row>
    <row r="73" spans="1:11" ht="12.95" customHeight="1" x14ac:dyDescent="0.15">
      <c r="A73" s="69"/>
      <c r="B73" s="20"/>
      <c r="C73" s="51"/>
      <c r="D73" s="52" t="s">
        <v>397</v>
      </c>
      <c r="E73" s="274">
        <v>3.36</v>
      </c>
      <c r="F73" s="19">
        <f>IF(H73&gt;0,H73,0)+IF(J73&gt;0,J73,0)</f>
        <v>1508.94</v>
      </c>
      <c r="G73" s="19">
        <f t="shared" ref="G73:G76" si="50">IF(I73&gt;0,I73,0)+IF(K73&gt;0,K73,0)</f>
        <v>0</v>
      </c>
      <c r="H73" s="424">
        <v>1478.8</v>
      </c>
      <c r="I73" s="274">
        <v>0</v>
      </c>
      <c r="J73" s="424">
        <v>30.14</v>
      </c>
      <c r="K73" s="274">
        <v>0</v>
      </c>
    </row>
    <row r="74" spans="1:11" ht="12.95" customHeight="1" x14ac:dyDescent="0.15">
      <c r="A74" s="69"/>
      <c r="B74" s="20"/>
      <c r="C74" s="53"/>
      <c r="D74" s="52" t="s">
        <v>402</v>
      </c>
      <c r="E74" s="274">
        <v>0</v>
      </c>
      <c r="F74" s="19">
        <f t="shared" ref="F74:F77" si="51">IF(H74&gt;0,H74,0)+IF(J74&gt;0,J74,0)</f>
        <v>0</v>
      </c>
      <c r="G74" s="19">
        <f t="shared" si="50"/>
        <v>0</v>
      </c>
      <c r="H74" s="424">
        <v>0</v>
      </c>
      <c r="I74" s="274">
        <v>0</v>
      </c>
      <c r="J74" s="424">
        <v>0</v>
      </c>
      <c r="K74" s="274">
        <v>0</v>
      </c>
    </row>
    <row r="75" spans="1:11" ht="12.95" customHeight="1" x14ac:dyDescent="0.15">
      <c r="A75" s="69"/>
      <c r="B75" s="20"/>
      <c r="C75" s="53"/>
      <c r="D75" s="52" t="s">
        <v>399</v>
      </c>
      <c r="E75" s="274">
        <v>0</v>
      </c>
      <c r="F75" s="19">
        <f t="shared" si="51"/>
        <v>0</v>
      </c>
      <c r="G75" s="19">
        <f t="shared" si="50"/>
        <v>0</v>
      </c>
      <c r="H75" s="424">
        <v>0</v>
      </c>
      <c r="I75" s="274">
        <v>0</v>
      </c>
      <c r="J75" s="424">
        <v>0</v>
      </c>
      <c r="K75" s="274">
        <v>0</v>
      </c>
    </row>
    <row r="76" spans="1:11" ht="12.95" customHeight="1" x14ac:dyDescent="0.15">
      <c r="A76" s="69"/>
      <c r="B76" s="20"/>
      <c r="C76" s="54"/>
      <c r="D76" s="52" t="s">
        <v>400</v>
      </c>
      <c r="E76" s="274">
        <v>147.75</v>
      </c>
      <c r="F76" s="19">
        <f t="shared" si="51"/>
        <v>21028.639999999999</v>
      </c>
      <c r="G76" s="19">
        <f t="shared" si="50"/>
        <v>0</v>
      </c>
      <c r="H76" s="424">
        <v>20989.279999999999</v>
      </c>
      <c r="I76" s="274">
        <v>0</v>
      </c>
      <c r="J76" s="424">
        <v>39.36</v>
      </c>
      <c r="K76" s="274">
        <v>0</v>
      </c>
    </row>
    <row r="77" spans="1:11" ht="12.95" customHeight="1" x14ac:dyDescent="0.15">
      <c r="A77" s="72"/>
      <c r="B77" s="68"/>
      <c r="C77" s="429" t="s">
        <v>404</v>
      </c>
      <c r="D77" s="430"/>
      <c r="E77" s="201">
        <v>17.54</v>
      </c>
      <c r="F77" s="56">
        <f t="shared" si="51"/>
        <v>7705.25</v>
      </c>
      <c r="G77" s="27"/>
      <c r="H77" s="406">
        <v>7405.83</v>
      </c>
      <c r="I77" s="27"/>
      <c r="J77" s="406">
        <v>299.42</v>
      </c>
      <c r="K77" s="27"/>
    </row>
    <row r="78" spans="1:11" s="7" customFormat="1" x14ac:dyDescent="0.15">
      <c r="A78" s="101" t="s">
        <v>99</v>
      </c>
      <c r="B78" s="101" t="s">
        <v>8</v>
      </c>
      <c r="C78" s="427" t="s">
        <v>11</v>
      </c>
      <c r="D78" s="428"/>
      <c r="E78" s="18">
        <f t="shared" ref="E78:K83" si="52">SUMIF(E84,"&gt;0")+SUMIF(E90,"&gt;0")</f>
        <v>43.26</v>
      </c>
      <c r="F78" s="18">
        <f t="shared" si="52"/>
        <v>6440.9199999999992</v>
      </c>
      <c r="G78" s="18">
        <f t="shared" si="52"/>
        <v>0</v>
      </c>
      <c r="H78" s="18">
        <f t="shared" si="52"/>
        <v>6440.1799999999994</v>
      </c>
      <c r="I78" s="18">
        <f t="shared" si="52"/>
        <v>0</v>
      </c>
      <c r="J78" s="18">
        <f t="shared" si="52"/>
        <v>0.74</v>
      </c>
      <c r="K78" s="18">
        <f t="shared" si="52"/>
        <v>0</v>
      </c>
    </row>
    <row r="79" spans="1:11" s="7" customFormat="1" x14ac:dyDescent="0.15">
      <c r="A79" s="69"/>
      <c r="B79" s="69"/>
      <c r="C79" s="51"/>
      <c r="D79" s="52" t="s">
        <v>397</v>
      </c>
      <c r="E79" s="19">
        <f t="shared" si="52"/>
        <v>0</v>
      </c>
      <c r="F79" s="19">
        <f t="shared" si="52"/>
        <v>0</v>
      </c>
      <c r="G79" s="19">
        <f t="shared" si="52"/>
        <v>0</v>
      </c>
      <c r="H79" s="19">
        <f t="shared" si="52"/>
        <v>0</v>
      </c>
      <c r="I79" s="19">
        <f t="shared" si="52"/>
        <v>0</v>
      </c>
      <c r="J79" s="19">
        <f t="shared" si="52"/>
        <v>0</v>
      </c>
      <c r="K79" s="19">
        <f t="shared" si="52"/>
        <v>0</v>
      </c>
    </row>
    <row r="80" spans="1:11" s="7" customFormat="1" x14ac:dyDescent="0.15">
      <c r="A80" s="69"/>
      <c r="B80" s="69"/>
      <c r="C80" s="53"/>
      <c r="D80" s="52" t="s">
        <v>402</v>
      </c>
      <c r="E80" s="19">
        <f t="shared" si="52"/>
        <v>0</v>
      </c>
      <c r="F80" s="19">
        <f t="shared" si="52"/>
        <v>0</v>
      </c>
      <c r="G80" s="19">
        <f t="shared" si="52"/>
        <v>0</v>
      </c>
      <c r="H80" s="19">
        <f t="shared" si="52"/>
        <v>0</v>
      </c>
      <c r="I80" s="19">
        <f t="shared" si="52"/>
        <v>0</v>
      </c>
      <c r="J80" s="19">
        <f t="shared" si="52"/>
        <v>0</v>
      </c>
      <c r="K80" s="19">
        <f t="shared" si="52"/>
        <v>0</v>
      </c>
    </row>
    <row r="81" spans="1:11" s="7" customFormat="1" x14ac:dyDescent="0.15">
      <c r="A81" s="69"/>
      <c r="B81" s="69"/>
      <c r="C81" s="53"/>
      <c r="D81" s="52" t="s">
        <v>399</v>
      </c>
      <c r="E81" s="19">
        <f t="shared" si="52"/>
        <v>0</v>
      </c>
      <c r="F81" s="19">
        <f t="shared" si="52"/>
        <v>0</v>
      </c>
      <c r="G81" s="19">
        <f t="shared" si="52"/>
        <v>0</v>
      </c>
      <c r="H81" s="19">
        <f t="shared" si="52"/>
        <v>0</v>
      </c>
      <c r="I81" s="19">
        <f t="shared" si="52"/>
        <v>0</v>
      </c>
      <c r="J81" s="19">
        <f t="shared" si="52"/>
        <v>0</v>
      </c>
      <c r="K81" s="19">
        <f t="shared" si="52"/>
        <v>0</v>
      </c>
    </row>
    <row r="82" spans="1:11" s="7" customFormat="1" x14ac:dyDescent="0.15">
      <c r="A82" s="69"/>
      <c r="B82" s="69"/>
      <c r="C82" s="54"/>
      <c r="D82" s="52" t="s">
        <v>400</v>
      </c>
      <c r="E82" s="19">
        <f t="shared" si="52"/>
        <v>43.26</v>
      </c>
      <c r="F82" s="19">
        <f t="shared" si="52"/>
        <v>6440.9199999999992</v>
      </c>
      <c r="G82" s="19">
        <f t="shared" si="52"/>
        <v>0</v>
      </c>
      <c r="H82" s="19">
        <f t="shared" si="52"/>
        <v>6440.1799999999994</v>
      </c>
      <c r="I82" s="19">
        <f t="shared" si="52"/>
        <v>0</v>
      </c>
      <c r="J82" s="19">
        <f t="shared" si="52"/>
        <v>0.74</v>
      </c>
      <c r="K82" s="19">
        <f t="shared" si="52"/>
        <v>0</v>
      </c>
    </row>
    <row r="83" spans="1:11" s="7" customFormat="1" x14ac:dyDescent="0.15">
      <c r="A83" s="69"/>
      <c r="B83" s="431"/>
      <c r="C83" s="432" t="s">
        <v>404</v>
      </c>
      <c r="D83" s="124"/>
      <c r="E83" s="125">
        <f t="shared" si="52"/>
        <v>8.58</v>
      </c>
      <c r="F83" s="125">
        <f t="shared" si="52"/>
        <v>2439.4</v>
      </c>
      <c r="G83" s="125">
        <f t="shared" si="52"/>
        <v>0</v>
      </c>
      <c r="H83" s="125">
        <f t="shared" si="52"/>
        <v>2332.06</v>
      </c>
      <c r="I83" s="125"/>
      <c r="J83" s="125">
        <f t="shared" si="52"/>
        <v>107.34</v>
      </c>
      <c r="K83" s="125"/>
    </row>
    <row r="84" spans="1:11" s="7" customFormat="1" x14ac:dyDescent="0.15">
      <c r="A84" s="69"/>
      <c r="B84" s="69" t="s">
        <v>41</v>
      </c>
      <c r="C84" s="423" t="s">
        <v>11</v>
      </c>
      <c r="D84" s="52"/>
      <c r="E84" s="19">
        <f>SUMIF(E85:E88,"&gt;0")</f>
        <v>0.03</v>
      </c>
      <c r="F84" s="19">
        <f t="shared" ref="F84:G84" si="53">SUMIF(F85:F88,"&gt;0")</f>
        <v>13.73</v>
      </c>
      <c r="G84" s="19">
        <f t="shared" si="53"/>
        <v>0</v>
      </c>
      <c r="H84" s="19">
        <f>SUMIF(H85:H88,"&gt;0")</f>
        <v>13.73</v>
      </c>
      <c r="I84" s="19">
        <f t="shared" ref="I84" si="54">SUMIF(I85:I88,"&gt;0")</f>
        <v>0</v>
      </c>
      <c r="J84" s="19">
        <f>SUMIF(J85:J88,"&gt;0")</f>
        <v>0</v>
      </c>
      <c r="K84" s="19">
        <f t="shared" ref="K84" si="55">SUMIF(K85:K88,"&gt;0")</f>
        <v>0</v>
      </c>
    </row>
    <row r="85" spans="1:11" s="7" customFormat="1" x14ac:dyDescent="0.15">
      <c r="A85" s="69"/>
      <c r="B85" s="69"/>
      <c r="C85" s="51"/>
      <c r="D85" s="52" t="s">
        <v>397</v>
      </c>
      <c r="E85" s="274">
        <v>0</v>
      </c>
      <c r="F85" s="19">
        <f>IF(H85&gt;0,H85,0)+IF(J85&gt;0,J85,0)</f>
        <v>0</v>
      </c>
      <c r="G85" s="19">
        <f t="shared" ref="G85:G88" si="56">IF(I85&gt;0,I85,0)+IF(K85&gt;0,K85,0)</f>
        <v>0</v>
      </c>
      <c r="H85" s="424">
        <v>0</v>
      </c>
      <c r="I85" s="274">
        <v>0</v>
      </c>
      <c r="J85" s="424">
        <v>0</v>
      </c>
      <c r="K85" s="274">
        <v>0</v>
      </c>
    </row>
    <row r="86" spans="1:11" s="7" customFormat="1" x14ac:dyDescent="0.15">
      <c r="A86" s="69"/>
      <c r="B86" s="69"/>
      <c r="C86" s="53"/>
      <c r="D86" s="52" t="s">
        <v>402</v>
      </c>
      <c r="E86" s="274">
        <v>0</v>
      </c>
      <c r="F86" s="19">
        <f t="shared" ref="F86:F89" si="57">IF(H86&gt;0,H86,0)+IF(J86&gt;0,J86,0)</f>
        <v>0</v>
      </c>
      <c r="G86" s="19">
        <f t="shared" si="56"/>
        <v>0</v>
      </c>
      <c r="H86" s="424">
        <v>0</v>
      </c>
      <c r="I86" s="274">
        <v>0</v>
      </c>
      <c r="J86" s="424">
        <v>0</v>
      </c>
      <c r="K86" s="274">
        <v>0</v>
      </c>
    </row>
    <row r="87" spans="1:11" s="7" customFormat="1" x14ac:dyDescent="0.15">
      <c r="A87" s="69"/>
      <c r="B87" s="69"/>
      <c r="C87" s="53"/>
      <c r="D87" s="52" t="s">
        <v>399</v>
      </c>
      <c r="E87" s="274">
        <v>0</v>
      </c>
      <c r="F87" s="19">
        <f t="shared" si="57"/>
        <v>0</v>
      </c>
      <c r="G87" s="19">
        <f t="shared" si="56"/>
        <v>0</v>
      </c>
      <c r="H87" s="424">
        <v>0</v>
      </c>
      <c r="I87" s="274">
        <v>0</v>
      </c>
      <c r="J87" s="424">
        <v>0</v>
      </c>
      <c r="K87" s="274">
        <v>0</v>
      </c>
    </row>
    <row r="88" spans="1:11" s="7" customFormat="1" x14ac:dyDescent="0.15">
      <c r="A88" s="69"/>
      <c r="B88" s="69"/>
      <c r="C88" s="54"/>
      <c r="D88" s="52" t="s">
        <v>400</v>
      </c>
      <c r="E88" s="274">
        <v>0.03</v>
      </c>
      <c r="F88" s="19">
        <f t="shared" si="57"/>
        <v>13.73</v>
      </c>
      <c r="G88" s="19">
        <f t="shared" si="56"/>
        <v>0</v>
      </c>
      <c r="H88" s="424">
        <v>13.73</v>
      </c>
      <c r="I88" s="274">
        <v>0</v>
      </c>
      <c r="J88" s="424">
        <v>0</v>
      </c>
      <c r="K88" s="274">
        <v>0</v>
      </c>
    </row>
    <row r="89" spans="1:11" s="7" customFormat="1" x14ac:dyDescent="0.15">
      <c r="A89" s="69"/>
      <c r="B89" s="431"/>
      <c r="C89" s="432" t="s">
        <v>404</v>
      </c>
      <c r="D89" s="124"/>
      <c r="E89" s="433">
        <v>6.85</v>
      </c>
      <c r="F89" s="125">
        <f t="shared" si="57"/>
        <v>2374.2000000000003</v>
      </c>
      <c r="G89" s="119"/>
      <c r="H89" s="434">
        <v>2277.09</v>
      </c>
      <c r="I89" s="119"/>
      <c r="J89" s="434">
        <v>97.11</v>
      </c>
      <c r="K89" s="119"/>
    </row>
    <row r="90" spans="1:11" s="7" customFormat="1" x14ac:dyDescent="0.15">
      <c r="A90" s="69"/>
      <c r="B90" s="69" t="s">
        <v>37</v>
      </c>
      <c r="C90" s="423" t="s">
        <v>11</v>
      </c>
      <c r="D90" s="52"/>
      <c r="E90" s="19">
        <f>SUMIF(E91:E94,"&gt;0")</f>
        <v>43.23</v>
      </c>
      <c r="F90" s="19">
        <f t="shared" ref="F90:G90" si="58">SUMIF(F91:F94,"&gt;0")</f>
        <v>6427.19</v>
      </c>
      <c r="G90" s="19">
        <f t="shared" si="58"/>
        <v>0</v>
      </c>
      <c r="H90" s="19">
        <f>SUMIF(H91:H94,"&gt;0")</f>
        <v>6426.45</v>
      </c>
      <c r="I90" s="19">
        <f t="shared" ref="I90" si="59">SUMIF(I91:I94,"&gt;0")</f>
        <v>0</v>
      </c>
      <c r="J90" s="19">
        <f>SUMIF(J91:J94,"&gt;0")</f>
        <v>0.74</v>
      </c>
      <c r="K90" s="19">
        <f t="shared" ref="K90" si="60">SUMIF(K91:K94,"&gt;0")</f>
        <v>0</v>
      </c>
    </row>
    <row r="91" spans="1:11" s="7" customFormat="1" x14ac:dyDescent="0.15">
      <c r="A91" s="69"/>
      <c r="B91" s="69"/>
      <c r="C91" s="51"/>
      <c r="D91" s="52" t="s">
        <v>397</v>
      </c>
      <c r="E91" s="274">
        <v>0</v>
      </c>
      <c r="F91" s="19">
        <f>IF(H91&gt;0,H91,0)+IF(J91&gt;0,J91,0)</f>
        <v>0</v>
      </c>
      <c r="G91" s="19">
        <f t="shared" ref="G91:G94" si="61">IF(I91&gt;0,I91,0)+IF(K91&gt;0,K91,0)</f>
        <v>0</v>
      </c>
      <c r="H91" s="424">
        <v>0</v>
      </c>
      <c r="I91" s="274">
        <v>0</v>
      </c>
      <c r="J91" s="424">
        <v>0</v>
      </c>
      <c r="K91" s="274">
        <v>0</v>
      </c>
    </row>
    <row r="92" spans="1:11" s="7" customFormat="1" x14ac:dyDescent="0.15">
      <c r="A92" s="69"/>
      <c r="B92" s="69"/>
      <c r="C92" s="53"/>
      <c r="D92" s="52" t="s">
        <v>402</v>
      </c>
      <c r="E92" s="274">
        <v>0</v>
      </c>
      <c r="F92" s="19">
        <f t="shared" ref="F92:F95" si="62">IF(H92&gt;0,H92,0)+IF(J92&gt;0,J92,0)</f>
        <v>0</v>
      </c>
      <c r="G92" s="19">
        <f t="shared" si="61"/>
        <v>0</v>
      </c>
      <c r="H92" s="424">
        <v>0</v>
      </c>
      <c r="I92" s="274">
        <v>0</v>
      </c>
      <c r="J92" s="424">
        <v>0</v>
      </c>
      <c r="K92" s="274">
        <v>0</v>
      </c>
    </row>
    <row r="93" spans="1:11" s="7" customFormat="1" x14ac:dyDescent="0.15">
      <c r="A93" s="69"/>
      <c r="B93" s="69"/>
      <c r="C93" s="53"/>
      <c r="D93" s="52" t="s">
        <v>399</v>
      </c>
      <c r="E93" s="274">
        <v>0</v>
      </c>
      <c r="F93" s="19">
        <f t="shared" si="62"/>
        <v>0</v>
      </c>
      <c r="G93" s="19">
        <f t="shared" si="61"/>
        <v>0</v>
      </c>
      <c r="H93" s="424">
        <v>0</v>
      </c>
      <c r="I93" s="274">
        <v>0</v>
      </c>
      <c r="J93" s="424">
        <v>0</v>
      </c>
      <c r="K93" s="274">
        <v>0</v>
      </c>
    </row>
    <row r="94" spans="1:11" s="7" customFormat="1" x14ac:dyDescent="0.15">
      <c r="A94" s="69"/>
      <c r="B94" s="69"/>
      <c r="C94" s="123"/>
      <c r="D94" s="124" t="s">
        <v>400</v>
      </c>
      <c r="E94" s="433">
        <v>43.23</v>
      </c>
      <c r="F94" s="125">
        <f t="shared" si="62"/>
        <v>6427.19</v>
      </c>
      <c r="G94" s="125">
        <f t="shared" si="61"/>
        <v>0</v>
      </c>
      <c r="H94" s="434">
        <v>6426.45</v>
      </c>
      <c r="I94" s="433">
        <v>0</v>
      </c>
      <c r="J94" s="434">
        <v>0.74</v>
      </c>
      <c r="K94" s="433">
        <v>0</v>
      </c>
    </row>
    <row r="95" spans="1:11" s="7" customFormat="1" x14ac:dyDescent="0.15">
      <c r="A95" s="103"/>
      <c r="B95" s="103"/>
      <c r="C95" s="435" t="s">
        <v>404</v>
      </c>
      <c r="D95" s="436"/>
      <c r="E95" s="437">
        <v>1.73</v>
      </c>
      <c r="F95" s="121">
        <f t="shared" si="62"/>
        <v>65.2</v>
      </c>
      <c r="G95" s="122"/>
      <c r="H95" s="438">
        <v>54.97</v>
      </c>
      <c r="I95" s="122"/>
      <c r="J95" s="438">
        <v>10.23</v>
      </c>
      <c r="K95" s="122"/>
    </row>
    <row r="96" spans="1:11" ht="12.95" customHeight="1" x14ac:dyDescent="0.15">
      <c r="A96" s="69" t="s">
        <v>43</v>
      </c>
      <c r="B96" s="20" t="s">
        <v>44</v>
      </c>
      <c r="C96" s="423" t="s">
        <v>11</v>
      </c>
      <c r="D96" s="52"/>
      <c r="E96" s="19">
        <f>SUMIF(E97:E100,"&gt;0")</f>
        <v>11.2</v>
      </c>
      <c r="F96" s="19">
        <f t="shared" ref="F96:G96" si="63">SUMIF(F97:F100,"&gt;0")</f>
        <v>2136.08</v>
      </c>
      <c r="G96" s="19">
        <f t="shared" si="63"/>
        <v>0</v>
      </c>
      <c r="H96" s="19">
        <f>SUMIF(H97:H100,"&gt;0")</f>
        <v>2136.08</v>
      </c>
      <c r="I96" s="19">
        <f t="shared" ref="I96" si="64">SUMIF(I97:I100,"&gt;0")</f>
        <v>0</v>
      </c>
      <c r="J96" s="19">
        <f>SUMIF(J97:J100,"&gt;0")</f>
        <v>0</v>
      </c>
      <c r="K96" s="19">
        <f t="shared" ref="K96" si="65">SUMIF(K97:K100,"&gt;0")</f>
        <v>0</v>
      </c>
    </row>
    <row r="97" spans="1:11" ht="12.95" customHeight="1" x14ac:dyDescent="0.15">
      <c r="A97" s="69"/>
      <c r="B97" s="20"/>
      <c r="C97" s="51"/>
      <c r="D97" s="52" t="s">
        <v>397</v>
      </c>
      <c r="E97" s="274">
        <v>0</v>
      </c>
      <c r="F97" s="19">
        <f>IF(H97&gt;0,H97,0)+IF(J97&gt;0,J97,0)</f>
        <v>0</v>
      </c>
      <c r="G97" s="19">
        <f t="shared" ref="G97:G100" si="66">IF(I97&gt;0,I97,0)+IF(K97&gt;0,K97,0)</f>
        <v>0</v>
      </c>
      <c r="H97" s="424">
        <v>0</v>
      </c>
      <c r="I97" s="274">
        <v>0</v>
      </c>
      <c r="J97" s="424">
        <v>0</v>
      </c>
      <c r="K97" s="274">
        <v>0</v>
      </c>
    </row>
    <row r="98" spans="1:11" ht="12.95" customHeight="1" x14ac:dyDescent="0.15">
      <c r="A98" s="69"/>
      <c r="B98" s="20"/>
      <c r="C98" s="53"/>
      <c r="D98" s="52" t="s">
        <v>402</v>
      </c>
      <c r="E98" s="274">
        <v>0</v>
      </c>
      <c r="F98" s="19">
        <f t="shared" ref="F98:F101" si="67">IF(H98&gt;0,H98,0)+IF(J98&gt;0,J98,0)</f>
        <v>0</v>
      </c>
      <c r="G98" s="19">
        <f t="shared" si="66"/>
        <v>0</v>
      </c>
      <c r="H98" s="424">
        <v>0</v>
      </c>
      <c r="I98" s="274">
        <v>0</v>
      </c>
      <c r="J98" s="424">
        <v>0</v>
      </c>
      <c r="K98" s="274">
        <v>0</v>
      </c>
    </row>
    <row r="99" spans="1:11" ht="12.95" customHeight="1" x14ac:dyDescent="0.15">
      <c r="A99" s="69"/>
      <c r="B99" s="20"/>
      <c r="C99" s="53"/>
      <c r="D99" s="52" t="s">
        <v>399</v>
      </c>
      <c r="E99" s="274">
        <v>0</v>
      </c>
      <c r="F99" s="19">
        <f t="shared" si="67"/>
        <v>0</v>
      </c>
      <c r="G99" s="19">
        <f t="shared" si="66"/>
        <v>0</v>
      </c>
      <c r="H99" s="424">
        <v>0</v>
      </c>
      <c r="I99" s="274">
        <v>0</v>
      </c>
      <c r="J99" s="424">
        <v>0</v>
      </c>
      <c r="K99" s="274">
        <v>0</v>
      </c>
    </row>
    <row r="100" spans="1:11" ht="12.95" customHeight="1" x14ac:dyDescent="0.15">
      <c r="A100" s="69"/>
      <c r="B100" s="20"/>
      <c r="C100" s="54"/>
      <c r="D100" s="52" t="s">
        <v>400</v>
      </c>
      <c r="E100" s="274">
        <v>11.2</v>
      </c>
      <c r="F100" s="19">
        <f t="shared" si="67"/>
        <v>2136.08</v>
      </c>
      <c r="G100" s="19">
        <f t="shared" si="66"/>
        <v>0</v>
      </c>
      <c r="H100" s="424">
        <v>2136.08</v>
      </c>
      <c r="I100" s="274">
        <v>0</v>
      </c>
      <c r="J100" s="424">
        <v>0</v>
      </c>
      <c r="K100" s="274">
        <v>0</v>
      </c>
    </row>
    <row r="101" spans="1:11" ht="12.95" customHeight="1" x14ac:dyDescent="0.15">
      <c r="A101" s="72"/>
      <c r="B101" s="68"/>
      <c r="C101" s="429" t="s">
        <v>404</v>
      </c>
      <c r="D101" s="430"/>
      <c r="E101" s="201">
        <v>33.200000000000003</v>
      </c>
      <c r="F101" s="56">
        <f t="shared" si="67"/>
        <v>3386.85</v>
      </c>
      <c r="G101" s="27"/>
      <c r="H101" s="406">
        <v>3314.98</v>
      </c>
      <c r="I101" s="27"/>
      <c r="J101" s="406">
        <v>71.87</v>
      </c>
      <c r="K101" s="27"/>
    </row>
    <row r="102" spans="1:11" ht="12.95" customHeight="1" x14ac:dyDescent="0.15">
      <c r="A102" s="71" t="s">
        <v>45</v>
      </c>
      <c r="B102" s="65" t="s">
        <v>103</v>
      </c>
      <c r="C102" s="427" t="s">
        <v>11</v>
      </c>
      <c r="D102" s="428"/>
      <c r="E102" s="18">
        <f>SUMIF(E103:E106,"&gt;0")</f>
        <v>9.91</v>
      </c>
      <c r="F102" s="18">
        <f t="shared" ref="F102:G102" si="68">SUMIF(F103:F106,"&gt;0")</f>
        <v>3769.54</v>
      </c>
      <c r="G102" s="18">
        <f t="shared" si="68"/>
        <v>0</v>
      </c>
      <c r="H102" s="18">
        <f>SUMIF(H103:H106,"&gt;0")</f>
        <v>3452.2200000000003</v>
      </c>
      <c r="I102" s="18">
        <f t="shared" ref="I102" si="69">SUMIF(I103:I106,"&gt;0")</f>
        <v>0</v>
      </c>
      <c r="J102" s="18">
        <f>SUMIF(J103:J106,"&gt;0")</f>
        <v>317.32</v>
      </c>
      <c r="K102" s="18">
        <f t="shared" ref="K102" si="70">SUMIF(K103:K106,"&gt;0")</f>
        <v>0</v>
      </c>
    </row>
    <row r="103" spans="1:11" ht="12.95" customHeight="1" x14ac:dyDescent="0.15">
      <c r="A103" s="69"/>
      <c r="B103" s="20"/>
      <c r="C103" s="51"/>
      <c r="D103" s="52" t="s">
        <v>397</v>
      </c>
      <c r="E103" s="274">
        <v>9.76</v>
      </c>
      <c r="F103" s="19">
        <f>IF(H103&gt;0,H103,0)+IF(J103&gt;0,J103,0)</f>
        <v>3675.95</v>
      </c>
      <c r="G103" s="19">
        <f t="shared" ref="G103:G106" si="71">IF(I103&gt;0,I103,0)+IF(K103&gt;0,K103,0)</f>
        <v>0</v>
      </c>
      <c r="H103" s="424">
        <v>3365.21</v>
      </c>
      <c r="I103" s="274">
        <v>0</v>
      </c>
      <c r="J103" s="424">
        <v>310.74</v>
      </c>
      <c r="K103" s="274">
        <v>0</v>
      </c>
    </row>
    <row r="104" spans="1:11" ht="12.95" customHeight="1" x14ac:dyDescent="0.15">
      <c r="A104" s="69"/>
      <c r="B104" s="20"/>
      <c r="C104" s="53"/>
      <c r="D104" s="52" t="s">
        <v>402</v>
      </c>
      <c r="E104" s="274">
        <v>0</v>
      </c>
      <c r="F104" s="19">
        <f t="shared" ref="F104:F107" si="72">IF(H104&gt;0,H104,0)+IF(J104&gt;0,J104,0)</f>
        <v>0</v>
      </c>
      <c r="G104" s="19">
        <f t="shared" si="71"/>
        <v>0</v>
      </c>
      <c r="H104" s="424">
        <v>0</v>
      </c>
      <c r="I104" s="274">
        <v>0</v>
      </c>
      <c r="J104" s="424">
        <v>0</v>
      </c>
      <c r="K104" s="274">
        <v>0</v>
      </c>
    </row>
    <row r="105" spans="1:11" ht="12.95" customHeight="1" x14ac:dyDescent="0.15">
      <c r="A105" s="69"/>
      <c r="B105" s="20"/>
      <c r="C105" s="53"/>
      <c r="D105" s="52" t="s">
        <v>399</v>
      </c>
      <c r="E105" s="274">
        <v>0</v>
      </c>
      <c r="F105" s="19">
        <f t="shared" si="72"/>
        <v>0</v>
      </c>
      <c r="G105" s="19">
        <f t="shared" si="71"/>
        <v>0</v>
      </c>
      <c r="H105" s="424">
        <v>0</v>
      </c>
      <c r="I105" s="274">
        <v>0</v>
      </c>
      <c r="J105" s="424">
        <v>0</v>
      </c>
      <c r="K105" s="274">
        <v>0</v>
      </c>
    </row>
    <row r="106" spans="1:11" ht="12.95" customHeight="1" x14ac:dyDescent="0.15">
      <c r="A106" s="69"/>
      <c r="B106" s="20"/>
      <c r="C106" s="54"/>
      <c r="D106" s="52" t="s">
        <v>400</v>
      </c>
      <c r="E106" s="274">
        <v>0.15</v>
      </c>
      <c r="F106" s="19">
        <f t="shared" si="72"/>
        <v>93.59</v>
      </c>
      <c r="G106" s="19">
        <f t="shared" si="71"/>
        <v>0</v>
      </c>
      <c r="H106" s="424">
        <v>87.01</v>
      </c>
      <c r="I106" s="274">
        <v>0</v>
      </c>
      <c r="J106" s="424">
        <v>6.58</v>
      </c>
      <c r="K106" s="274">
        <v>0</v>
      </c>
    </row>
    <row r="107" spans="1:11" ht="12.95" customHeight="1" x14ac:dyDescent="0.15">
      <c r="A107" s="90"/>
      <c r="B107" s="97"/>
      <c r="C107" s="439" t="s">
        <v>404</v>
      </c>
      <c r="D107" s="440"/>
      <c r="E107" s="209">
        <v>1.63</v>
      </c>
      <c r="F107" s="98">
        <f t="shared" si="72"/>
        <v>988.67000000000007</v>
      </c>
      <c r="G107" s="92"/>
      <c r="H107" s="441">
        <v>938.84</v>
      </c>
      <c r="I107" s="92"/>
      <c r="J107" s="441">
        <v>49.83</v>
      </c>
      <c r="K107" s="92"/>
    </row>
    <row r="108" spans="1:11" ht="12.95" customHeight="1" x14ac:dyDescent="0.15">
      <c r="A108" s="71" t="s">
        <v>405</v>
      </c>
      <c r="B108" s="65" t="s">
        <v>16</v>
      </c>
      <c r="C108" s="423" t="s">
        <v>11</v>
      </c>
      <c r="D108" s="52"/>
      <c r="E108" s="19">
        <f>SUMIF(E12,"&gt;0")</f>
        <v>7.13</v>
      </c>
      <c r="F108" s="19">
        <f t="shared" ref="F108:K108" si="73">SUMIF(F12,"&gt;0")</f>
        <v>1566.56</v>
      </c>
      <c r="G108" s="19">
        <f t="shared" si="73"/>
        <v>0</v>
      </c>
      <c r="H108" s="19">
        <f t="shared" si="73"/>
        <v>1566.56</v>
      </c>
      <c r="I108" s="19">
        <f t="shared" si="73"/>
        <v>0</v>
      </c>
      <c r="J108" s="19">
        <f t="shared" si="73"/>
        <v>0</v>
      </c>
      <c r="K108" s="19">
        <f t="shared" si="73"/>
        <v>0</v>
      </c>
    </row>
    <row r="109" spans="1:11" ht="12.95" customHeight="1" x14ac:dyDescent="0.15">
      <c r="A109" s="69"/>
      <c r="B109" s="20"/>
      <c r="C109" s="51"/>
      <c r="D109" s="52" t="s">
        <v>397</v>
      </c>
      <c r="E109" s="36">
        <f t="shared" ref="E109:K124" si="74">SUMIF(E13,"&gt;0")</f>
        <v>0</v>
      </c>
      <c r="F109" s="19">
        <f t="shared" si="74"/>
        <v>0</v>
      </c>
      <c r="G109" s="19">
        <f t="shared" si="74"/>
        <v>0</v>
      </c>
      <c r="H109" s="19">
        <f t="shared" si="74"/>
        <v>0</v>
      </c>
      <c r="I109" s="36">
        <f t="shared" si="74"/>
        <v>0</v>
      </c>
      <c r="J109" s="19">
        <f t="shared" si="74"/>
        <v>0</v>
      </c>
      <c r="K109" s="36">
        <f t="shared" si="74"/>
        <v>0</v>
      </c>
    </row>
    <row r="110" spans="1:11" ht="12.95" customHeight="1" x14ac:dyDescent="0.15">
      <c r="A110" s="69"/>
      <c r="B110" s="20"/>
      <c r="C110" s="53"/>
      <c r="D110" s="52" t="s">
        <v>398</v>
      </c>
      <c r="E110" s="36">
        <f t="shared" si="74"/>
        <v>0</v>
      </c>
      <c r="F110" s="19">
        <f t="shared" si="74"/>
        <v>0</v>
      </c>
      <c r="G110" s="19">
        <f t="shared" si="74"/>
        <v>0</v>
      </c>
      <c r="H110" s="19">
        <f t="shared" si="74"/>
        <v>0</v>
      </c>
      <c r="I110" s="36">
        <f t="shared" si="74"/>
        <v>0</v>
      </c>
      <c r="J110" s="19">
        <f t="shared" si="74"/>
        <v>0</v>
      </c>
      <c r="K110" s="36">
        <f t="shared" si="74"/>
        <v>0</v>
      </c>
    </row>
    <row r="111" spans="1:11" ht="12.95" customHeight="1" x14ac:dyDescent="0.15">
      <c r="A111" s="69"/>
      <c r="B111" s="20"/>
      <c r="C111" s="53"/>
      <c r="D111" s="52" t="s">
        <v>399</v>
      </c>
      <c r="E111" s="36">
        <f t="shared" si="74"/>
        <v>0</v>
      </c>
      <c r="F111" s="19">
        <f t="shared" si="74"/>
        <v>0</v>
      </c>
      <c r="G111" s="19">
        <f t="shared" si="74"/>
        <v>0</v>
      </c>
      <c r="H111" s="19">
        <f t="shared" si="74"/>
        <v>0</v>
      </c>
      <c r="I111" s="36">
        <f t="shared" si="74"/>
        <v>0</v>
      </c>
      <c r="J111" s="19">
        <f t="shared" si="74"/>
        <v>0</v>
      </c>
      <c r="K111" s="36">
        <f t="shared" si="74"/>
        <v>0</v>
      </c>
    </row>
    <row r="112" spans="1:11" ht="12.95" customHeight="1" x14ac:dyDescent="0.15">
      <c r="A112" s="69"/>
      <c r="B112" s="20"/>
      <c r="C112" s="54"/>
      <c r="D112" s="52" t="s">
        <v>400</v>
      </c>
      <c r="E112" s="36">
        <f t="shared" si="74"/>
        <v>7.13</v>
      </c>
      <c r="F112" s="19">
        <f t="shared" si="74"/>
        <v>1566.56</v>
      </c>
      <c r="G112" s="19">
        <f t="shared" si="74"/>
        <v>0</v>
      </c>
      <c r="H112" s="19">
        <f t="shared" si="74"/>
        <v>1566.56</v>
      </c>
      <c r="I112" s="36">
        <f t="shared" si="74"/>
        <v>0</v>
      </c>
      <c r="J112" s="19">
        <f t="shared" si="74"/>
        <v>0</v>
      </c>
      <c r="K112" s="36">
        <f t="shared" si="74"/>
        <v>0</v>
      </c>
    </row>
    <row r="113" spans="1:11" ht="12.95" customHeight="1" x14ac:dyDescent="0.15">
      <c r="A113" s="69"/>
      <c r="B113" s="130"/>
      <c r="C113" s="429" t="s">
        <v>404</v>
      </c>
      <c r="D113" s="430"/>
      <c r="E113" s="27">
        <f t="shared" si="74"/>
        <v>399.64</v>
      </c>
      <c r="F113" s="56">
        <f t="shared" si="74"/>
        <v>2177.0300000000002</v>
      </c>
      <c r="G113" s="27"/>
      <c r="H113" s="56">
        <f t="shared" si="74"/>
        <v>2177.0300000000002</v>
      </c>
      <c r="I113" s="27"/>
      <c r="J113" s="56">
        <f t="shared" si="74"/>
        <v>0</v>
      </c>
      <c r="K113" s="27"/>
    </row>
    <row r="114" spans="1:11" ht="12.95" customHeight="1" x14ac:dyDescent="0.15">
      <c r="A114" s="69"/>
      <c r="B114" s="20" t="s">
        <v>17</v>
      </c>
      <c r="C114" s="423" t="s">
        <v>11</v>
      </c>
      <c r="D114" s="52"/>
      <c r="E114" s="19">
        <f t="shared" si="74"/>
        <v>43.28</v>
      </c>
      <c r="F114" s="19">
        <f t="shared" si="74"/>
        <v>7261.119999999999</v>
      </c>
      <c r="G114" s="19">
        <f t="shared" si="74"/>
        <v>0</v>
      </c>
      <c r="H114" s="19">
        <f t="shared" si="74"/>
        <v>7217.73</v>
      </c>
      <c r="I114" s="19">
        <f t="shared" si="74"/>
        <v>0</v>
      </c>
      <c r="J114" s="19">
        <f t="shared" si="74"/>
        <v>43.39</v>
      </c>
      <c r="K114" s="19">
        <f t="shared" si="74"/>
        <v>0</v>
      </c>
    </row>
    <row r="115" spans="1:11" ht="12.95" customHeight="1" x14ac:dyDescent="0.15">
      <c r="A115" s="69"/>
      <c r="B115" s="20"/>
      <c r="C115" s="51"/>
      <c r="D115" s="52" t="s">
        <v>397</v>
      </c>
      <c r="E115" s="36">
        <f t="shared" si="74"/>
        <v>1.43</v>
      </c>
      <c r="F115" s="19">
        <f t="shared" si="74"/>
        <v>1045.23</v>
      </c>
      <c r="G115" s="19">
        <f t="shared" si="74"/>
        <v>0</v>
      </c>
      <c r="H115" s="19">
        <f t="shared" si="74"/>
        <v>1010.87</v>
      </c>
      <c r="I115" s="36">
        <f t="shared" si="74"/>
        <v>0</v>
      </c>
      <c r="J115" s="19">
        <f t="shared" si="74"/>
        <v>34.36</v>
      </c>
      <c r="K115" s="36">
        <f t="shared" si="74"/>
        <v>0</v>
      </c>
    </row>
    <row r="116" spans="1:11" ht="12.95" customHeight="1" x14ac:dyDescent="0.15">
      <c r="A116" s="69"/>
      <c r="B116" s="20"/>
      <c r="C116" s="53"/>
      <c r="D116" s="52" t="s">
        <v>402</v>
      </c>
      <c r="E116" s="36">
        <f t="shared" si="74"/>
        <v>0</v>
      </c>
      <c r="F116" s="19">
        <f t="shared" si="74"/>
        <v>0</v>
      </c>
      <c r="G116" s="19">
        <f t="shared" si="74"/>
        <v>0</v>
      </c>
      <c r="H116" s="19">
        <f t="shared" si="74"/>
        <v>0</v>
      </c>
      <c r="I116" s="36">
        <f t="shared" si="74"/>
        <v>0</v>
      </c>
      <c r="J116" s="19">
        <f t="shared" si="74"/>
        <v>0</v>
      </c>
      <c r="K116" s="36">
        <f t="shared" si="74"/>
        <v>0</v>
      </c>
    </row>
    <row r="117" spans="1:11" ht="12.95" customHeight="1" x14ac:dyDescent="0.15">
      <c r="A117" s="69"/>
      <c r="B117" s="20"/>
      <c r="C117" s="53"/>
      <c r="D117" s="52" t="s">
        <v>399</v>
      </c>
      <c r="E117" s="36">
        <f t="shared" si="74"/>
        <v>0</v>
      </c>
      <c r="F117" s="19">
        <f t="shared" si="74"/>
        <v>0</v>
      </c>
      <c r="G117" s="19">
        <f t="shared" si="74"/>
        <v>0</v>
      </c>
      <c r="H117" s="19">
        <f t="shared" si="74"/>
        <v>0</v>
      </c>
      <c r="I117" s="36">
        <f t="shared" si="74"/>
        <v>0</v>
      </c>
      <c r="J117" s="19">
        <f t="shared" si="74"/>
        <v>0</v>
      </c>
      <c r="K117" s="36">
        <f t="shared" si="74"/>
        <v>0</v>
      </c>
    </row>
    <row r="118" spans="1:11" ht="12.95" customHeight="1" x14ac:dyDescent="0.15">
      <c r="A118" s="69"/>
      <c r="B118" s="20"/>
      <c r="C118" s="54"/>
      <c r="D118" s="52" t="s">
        <v>400</v>
      </c>
      <c r="E118" s="36">
        <f t="shared" si="74"/>
        <v>41.85</v>
      </c>
      <c r="F118" s="19">
        <f t="shared" si="74"/>
        <v>6215.8899999999994</v>
      </c>
      <c r="G118" s="19">
        <f t="shared" si="74"/>
        <v>0</v>
      </c>
      <c r="H118" s="19">
        <f t="shared" si="74"/>
        <v>6206.86</v>
      </c>
      <c r="I118" s="36">
        <f t="shared" si="74"/>
        <v>0</v>
      </c>
      <c r="J118" s="19">
        <f t="shared" si="74"/>
        <v>9.0299999999999994</v>
      </c>
      <c r="K118" s="36">
        <f t="shared" si="74"/>
        <v>0</v>
      </c>
    </row>
    <row r="119" spans="1:11" ht="12.95" customHeight="1" x14ac:dyDescent="0.15">
      <c r="A119" s="69"/>
      <c r="B119" s="130"/>
      <c r="C119" s="435" t="s">
        <v>404</v>
      </c>
      <c r="D119" s="436"/>
      <c r="E119" s="27">
        <f t="shared" si="74"/>
        <v>46.64</v>
      </c>
      <c r="F119" s="56">
        <f t="shared" si="74"/>
        <v>6879.0700000000006</v>
      </c>
      <c r="G119" s="27"/>
      <c r="H119" s="56">
        <f t="shared" si="74"/>
        <v>6866.27</v>
      </c>
      <c r="I119" s="27"/>
      <c r="J119" s="56">
        <f t="shared" si="74"/>
        <v>12.8</v>
      </c>
      <c r="K119" s="27"/>
    </row>
    <row r="120" spans="1:11" ht="12.95" customHeight="1" x14ac:dyDescent="0.15">
      <c r="A120" s="69"/>
      <c r="B120" s="20" t="s">
        <v>19</v>
      </c>
      <c r="C120" s="423" t="s">
        <v>11</v>
      </c>
      <c r="D120" s="52"/>
      <c r="E120" s="19">
        <f t="shared" si="74"/>
        <v>316.27</v>
      </c>
      <c r="F120" s="19">
        <f t="shared" si="74"/>
        <v>46115.53</v>
      </c>
      <c r="G120" s="19">
        <f t="shared" si="74"/>
        <v>0</v>
      </c>
      <c r="H120" s="19">
        <f t="shared" si="74"/>
        <v>46107.57</v>
      </c>
      <c r="I120" s="19">
        <f t="shared" si="74"/>
        <v>0</v>
      </c>
      <c r="J120" s="19">
        <f t="shared" si="74"/>
        <v>7.96</v>
      </c>
      <c r="K120" s="19">
        <f t="shared" si="74"/>
        <v>0</v>
      </c>
    </row>
    <row r="121" spans="1:11" ht="12.95" customHeight="1" x14ac:dyDescent="0.15">
      <c r="A121" s="69"/>
      <c r="B121" s="20"/>
      <c r="C121" s="51"/>
      <c r="D121" s="52" t="s">
        <v>397</v>
      </c>
      <c r="E121" s="36">
        <f t="shared" si="74"/>
        <v>0</v>
      </c>
      <c r="F121" s="19">
        <f t="shared" si="74"/>
        <v>0</v>
      </c>
      <c r="G121" s="19">
        <f t="shared" si="74"/>
        <v>0</v>
      </c>
      <c r="H121" s="19">
        <f t="shared" si="74"/>
        <v>0</v>
      </c>
      <c r="I121" s="36">
        <f t="shared" si="74"/>
        <v>0</v>
      </c>
      <c r="J121" s="19">
        <f t="shared" si="74"/>
        <v>0</v>
      </c>
      <c r="K121" s="36">
        <f t="shared" si="74"/>
        <v>0</v>
      </c>
    </row>
    <row r="122" spans="1:11" ht="12.95" customHeight="1" x14ac:dyDescent="0.15">
      <c r="A122" s="69"/>
      <c r="B122" s="20"/>
      <c r="C122" s="53"/>
      <c r="D122" s="52" t="s">
        <v>402</v>
      </c>
      <c r="E122" s="36">
        <f t="shared" si="74"/>
        <v>0</v>
      </c>
      <c r="F122" s="19">
        <f t="shared" si="74"/>
        <v>0</v>
      </c>
      <c r="G122" s="19">
        <f t="shared" si="74"/>
        <v>0</v>
      </c>
      <c r="H122" s="19">
        <f t="shared" si="74"/>
        <v>0</v>
      </c>
      <c r="I122" s="36">
        <f t="shared" si="74"/>
        <v>0</v>
      </c>
      <c r="J122" s="19">
        <f t="shared" si="74"/>
        <v>0</v>
      </c>
      <c r="K122" s="36">
        <f t="shared" si="74"/>
        <v>0</v>
      </c>
    </row>
    <row r="123" spans="1:11" ht="12.95" customHeight="1" x14ac:dyDescent="0.15">
      <c r="A123" s="69"/>
      <c r="B123" s="20"/>
      <c r="C123" s="53"/>
      <c r="D123" s="52" t="s">
        <v>399</v>
      </c>
      <c r="E123" s="36">
        <f t="shared" si="74"/>
        <v>0</v>
      </c>
      <c r="F123" s="19">
        <f t="shared" si="74"/>
        <v>0</v>
      </c>
      <c r="G123" s="19">
        <f t="shared" si="74"/>
        <v>0</v>
      </c>
      <c r="H123" s="19">
        <f t="shared" si="74"/>
        <v>0</v>
      </c>
      <c r="I123" s="36">
        <f t="shared" si="74"/>
        <v>0</v>
      </c>
      <c r="J123" s="19">
        <f t="shared" si="74"/>
        <v>0</v>
      </c>
      <c r="K123" s="36">
        <f t="shared" si="74"/>
        <v>0</v>
      </c>
    </row>
    <row r="124" spans="1:11" ht="12.95" customHeight="1" x14ac:dyDescent="0.15">
      <c r="A124" s="69"/>
      <c r="B124" s="20"/>
      <c r="C124" s="54"/>
      <c r="D124" s="52" t="s">
        <v>403</v>
      </c>
      <c r="E124" s="36">
        <f t="shared" si="74"/>
        <v>316.27</v>
      </c>
      <c r="F124" s="19">
        <f t="shared" si="74"/>
        <v>46115.53</v>
      </c>
      <c r="G124" s="19">
        <f t="shared" si="74"/>
        <v>0</v>
      </c>
      <c r="H124" s="19">
        <f t="shared" si="74"/>
        <v>46107.57</v>
      </c>
      <c r="I124" s="36">
        <f t="shared" si="74"/>
        <v>0</v>
      </c>
      <c r="J124" s="19">
        <f t="shared" si="74"/>
        <v>7.96</v>
      </c>
      <c r="K124" s="36">
        <f t="shared" si="74"/>
        <v>0</v>
      </c>
    </row>
    <row r="125" spans="1:11" ht="12.95" customHeight="1" x14ac:dyDescent="0.15">
      <c r="A125" s="69"/>
      <c r="B125" s="130"/>
      <c r="C125" s="435" t="s">
        <v>404</v>
      </c>
      <c r="D125" s="436"/>
      <c r="E125" s="27">
        <f t="shared" ref="E125:K131" si="75">SUMIF(E29,"&gt;0")</f>
        <v>78.2</v>
      </c>
      <c r="F125" s="56">
        <f t="shared" si="75"/>
        <v>8438.33</v>
      </c>
      <c r="G125" s="27"/>
      <c r="H125" s="56">
        <f t="shared" si="75"/>
        <v>8367.23</v>
      </c>
      <c r="I125" s="27"/>
      <c r="J125" s="56">
        <f t="shared" si="75"/>
        <v>71.099999999999994</v>
      </c>
      <c r="K125" s="27"/>
    </row>
    <row r="126" spans="1:11" x14ac:dyDescent="0.15">
      <c r="A126" s="69"/>
      <c r="B126" s="20" t="s">
        <v>20</v>
      </c>
      <c r="C126" s="423" t="s">
        <v>11</v>
      </c>
      <c r="D126" s="52"/>
      <c r="E126" s="19">
        <f t="shared" si="75"/>
        <v>45.05</v>
      </c>
      <c r="F126" s="19">
        <f t="shared" si="75"/>
        <v>5121.34</v>
      </c>
      <c r="G126" s="19">
        <f t="shared" si="75"/>
        <v>0</v>
      </c>
      <c r="H126" s="19">
        <f t="shared" si="75"/>
        <v>5121.34</v>
      </c>
      <c r="I126" s="19">
        <f t="shared" si="75"/>
        <v>0</v>
      </c>
      <c r="J126" s="19">
        <f t="shared" si="75"/>
        <v>0</v>
      </c>
      <c r="K126" s="19">
        <f t="shared" si="75"/>
        <v>0</v>
      </c>
    </row>
    <row r="127" spans="1:11" x14ac:dyDescent="0.15">
      <c r="A127" s="69"/>
      <c r="B127" s="20"/>
      <c r="C127" s="51"/>
      <c r="D127" s="52" t="s">
        <v>397</v>
      </c>
      <c r="E127" s="36">
        <f t="shared" si="75"/>
        <v>0</v>
      </c>
      <c r="F127" s="19">
        <f t="shared" si="75"/>
        <v>0</v>
      </c>
      <c r="G127" s="19">
        <f t="shared" si="75"/>
        <v>0</v>
      </c>
      <c r="H127" s="19">
        <f t="shared" si="75"/>
        <v>0</v>
      </c>
      <c r="I127" s="36">
        <f t="shared" si="75"/>
        <v>0</v>
      </c>
      <c r="J127" s="19">
        <f t="shared" si="75"/>
        <v>0</v>
      </c>
      <c r="K127" s="36">
        <f t="shared" si="75"/>
        <v>0</v>
      </c>
    </row>
    <row r="128" spans="1:11" x14ac:dyDescent="0.15">
      <c r="A128" s="69"/>
      <c r="B128" s="20"/>
      <c r="C128" s="53"/>
      <c r="D128" s="52" t="s">
        <v>402</v>
      </c>
      <c r="E128" s="36">
        <f t="shared" si="75"/>
        <v>0</v>
      </c>
      <c r="F128" s="19">
        <f t="shared" si="75"/>
        <v>0</v>
      </c>
      <c r="G128" s="19">
        <f t="shared" si="75"/>
        <v>0</v>
      </c>
      <c r="H128" s="19">
        <f t="shared" si="75"/>
        <v>0</v>
      </c>
      <c r="I128" s="36">
        <f t="shared" si="75"/>
        <v>0</v>
      </c>
      <c r="J128" s="19">
        <f t="shared" si="75"/>
        <v>0</v>
      </c>
      <c r="K128" s="36">
        <f t="shared" si="75"/>
        <v>0</v>
      </c>
    </row>
    <row r="129" spans="1:11" x14ac:dyDescent="0.15">
      <c r="A129" s="69"/>
      <c r="B129" s="20"/>
      <c r="C129" s="53"/>
      <c r="D129" s="52" t="s">
        <v>399</v>
      </c>
      <c r="E129" s="36">
        <f t="shared" si="75"/>
        <v>0</v>
      </c>
      <c r="F129" s="19">
        <f t="shared" si="75"/>
        <v>0</v>
      </c>
      <c r="G129" s="19">
        <f t="shared" si="75"/>
        <v>0</v>
      </c>
      <c r="H129" s="19">
        <f t="shared" si="75"/>
        <v>0</v>
      </c>
      <c r="I129" s="36">
        <f t="shared" si="75"/>
        <v>0</v>
      </c>
      <c r="J129" s="19">
        <f t="shared" si="75"/>
        <v>0</v>
      </c>
      <c r="K129" s="36">
        <f t="shared" si="75"/>
        <v>0</v>
      </c>
    </row>
    <row r="130" spans="1:11" x14ac:dyDescent="0.15">
      <c r="A130" s="69"/>
      <c r="B130" s="20"/>
      <c r="C130" s="54"/>
      <c r="D130" s="52" t="s">
        <v>400</v>
      </c>
      <c r="E130" s="36">
        <f t="shared" si="75"/>
        <v>45.05</v>
      </c>
      <c r="F130" s="19">
        <f t="shared" si="75"/>
        <v>5121.34</v>
      </c>
      <c r="G130" s="19">
        <f t="shared" si="75"/>
        <v>0</v>
      </c>
      <c r="H130" s="19">
        <f t="shared" si="75"/>
        <v>5121.34</v>
      </c>
      <c r="I130" s="36">
        <f t="shared" si="75"/>
        <v>0</v>
      </c>
      <c r="J130" s="19">
        <f t="shared" si="75"/>
        <v>0</v>
      </c>
      <c r="K130" s="36">
        <f t="shared" si="75"/>
        <v>0</v>
      </c>
    </row>
    <row r="131" spans="1:11" x14ac:dyDescent="0.15">
      <c r="A131" s="69"/>
      <c r="B131" s="130"/>
      <c r="C131" s="435" t="s">
        <v>404</v>
      </c>
      <c r="D131" s="436"/>
      <c r="E131" s="27">
        <f t="shared" si="75"/>
        <v>59.75</v>
      </c>
      <c r="F131" s="56">
        <f t="shared" si="75"/>
        <v>5563.4900000000007</v>
      </c>
      <c r="G131" s="27"/>
      <c r="H131" s="56">
        <f t="shared" si="75"/>
        <v>5500.14</v>
      </c>
      <c r="I131" s="27"/>
      <c r="J131" s="56">
        <f t="shared" si="75"/>
        <v>63.35</v>
      </c>
      <c r="K131" s="27"/>
    </row>
    <row r="132" spans="1:11" x14ac:dyDescent="0.15">
      <c r="A132" s="69"/>
      <c r="B132" s="20" t="s">
        <v>41</v>
      </c>
      <c r="C132" s="423" t="s">
        <v>11</v>
      </c>
      <c r="D132" s="52"/>
      <c r="E132" s="19">
        <f t="shared" ref="E132:K143" si="76">SUMIF(E84,"&gt;0")</f>
        <v>0.03</v>
      </c>
      <c r="F132" s="19">
        <f t="shared" si="76"/>
        <v>13.73</v>
      </c>
      <c r="G132" s="19">
        <f t="shared" si="76"/>
        <v>0</v>
      </c>
      <c r="H132" s="19">
        <f t="shared" si="76"/>
        <v>13.73</v>
      </c>
      <c r="I132" s="19">
        <f t="shared" si="76"/>
        <v>0</v>
      </c>
      <c r="J132" s="19">
        <f t="shared" si="76"/>
        <v>0</v>
      </c>
      <c r="K132" s="19">
        <f t="shared" si="76"/>
        <v>0</v>
      </c>
    </row>
    <row r="133" spans="1:11" x14ac:dyDescent="0.15">
      <c r="A133" s="69"/>
      <c r="B133" s="20"/>
      <c r="C133" s="51"/>
      <c r="D133" s="52" t="s">
        <v>397</v>
      </c>
      <c r="E133" s="36">
        <f t="shared" si="76"/>
        <v>0</v>
      </c>
      <c r="F133" s="19">
        <f t="shared" si="76"/>
        <v>0</v>
      </c>
      <c r="G133" s="19">
        <f t="shared" si="76"/>
        <v>0</v>
      </c>
      <c r="H133" s="19">
        <f t="shared" si="76"/>
        <v>0</v>
      </c>
      <c r="I133" s="36">
        <f t="shared" si="76"/>
        <v>0</v>
      </c>
      <c r="J133" s="19">
        <f t="shared" si="76"/>
        <v>0</v>
      </c>
      <c r="K133" s="36">
        <f t="shared" si="76"/>
        <v>0</v>
      </c>
    </row>
    <row r="134" spans="1:11" x14ac:dyDescent="0.15">
      <c r="A134" s="69"/>
      <c r="B134" s="20"/>
      <c r="C134" s="53"/>
      <c r="D134" s="52" t="s">
        <v>402</v>
      </c>
      <c r="E134" s="36">
        <f t="shared" si="76"/>
        <v>0</v>
      </c>
      <c r="F134" s="19">
        <f t="shared" si="76"/>
        <v>0</v>
      </c>
      <c r="G134" s="19">
        <f t="shared" si="76"/>
        <v>0</v>
      </c>
      <c r="H134" s="19">
        <f t="shared" si="76"/>
        <v>0</v>
      </c>
      <c r="I134" s="36">
        <f t="shared" si="76"/>
        <v>0</v>
      </c>
      <c r="J134" s="19">
        <f t="shared" si="76"/>
        <v>0</v>
      </c>
      <c r="K134" s="36">
        <f t="shared" si="76"/>
        <v>0</v>
      </c>
    </row>
    <row r="135" spans="1:11" x14ac:dyDescent="0.15">
      <c r="A135" s="69"/>
      <c r="B135" s="20"/>
      <c r="C135" s="53"/>
      <c r="D135" s="52" t="s">
        <v>399</v>
      </c>
      <c r="E135" s="36">
        <f t="shared" si="76"/>
        <v>0</v>
      </c>
      <c r="F135" s="19">
        <f t="shared" si="76"/>
        <v>0</v>
      </c>
      <c r="G135" s="19">
        <f t="shared" si="76"/>
        <v>0</v>
      </c>
      <c r="H135" s="19">
        <f t="shared" si="76"/>
        <v>0</v>
      </c>
      <c r="I135" s="36">
        <f t="shared" si="76"/>
        <v>0</v>
      </c>
      <c r="J135" s="19">
        <f t="shared" si="76"/>
        <v>0</v>
      </c>
      <c r="K135" s="36">
        <f t="shared" si="76"/>
        <v>0</v>
      </c>
    </row>
    <row r="136" spans="1:11" x14ac:dyDescent="0.15">
      <c r="A136" s="69"/>
      <c r="B136" s="20"/>
      <c r="C136" s="54"/>
      <c r="D136" s="52" t="s">
        <v>400</v>
      </c>
      <c r="E136" s="36">
        <f t="shared" si="76"/>
        <v>0.03</v>
      </c>
      <c r="F136" s="19">
        <f t="shared" si="76"/>
        <v>13.73</v>
      </c>
      <c r="G136" s="19">
        <f t="shared" si="76"/>
        <v>0</v>
      </c>
      <c r="H136" s="19">
        <f t="shared" si="76"/>
        <v>13.73</v>
      </c>
      <c r="I136" s="36">
        <f t="shared" si="76"/>
        <v>0</v>
      </c>
      <c r="J136" s="19">
        <f t="shared" si="76"/>
        <v>0</v>
      </c>
      <c r="K136" s="36">
        <f t="shared" si="76"/>
        <v>0</v>
      </c>
    </row>
    <row r="137" spans="1:11" x14ac:dyDescent="0.15">
      <c r="A137" s="69"/>
      <c r="B137" s="130"/>
      <c r="C137" s="435" t="s">
        <v>404</v>
      </c>
      <c r="D137" s="436"/>
      <c r="E137" s="27">
        <f t="shared" si="76"/>
        <v>6.85</v>
      </c>
      <c r="F137" s="56">
        <f t="shared" si="76"/>
        <v>2374.2000000000003</v>
      </c>
      <c r="G137" s="27"/>
      <c r="H137" s="56">
        <f t="shared" si="76"/>
        <v>2277.09</v>
      </c>
      <c r="I137" s="27"/>
      <c r="J137" s="56">
        <f t="shared" si="76"/>
        <v>97.11</v>
      </c>
      <c r="K137" s="27"/>
    </row>
    <row r="138" spans="1:11" x14ac:dyDescent="0.15">
      <c r="A138" s="69"/>
      <c r="B138" s="20" t="s">
        <v>37</v>
      </c>
      <c r="C138" s="423" t="s">
        <v>11</v>
      </c>
      <c r="D138" s="52"/>
      <c r="E138" s="19">
        <f t="shared" si="76"/>
        <v>43.23</v>
      </c>
      <c r="F138" s="19">
        <f t="shared" si="76"/>
        <v>6427.19</v>
      </c>
      <c r="G138" s="19">
        <f t="shared" si="76"/>
        <v>0</v>
      </c>
      <c r="H138" s="19">
        <f t="shared" si="76"/>
        <v>6426.45</v>
      </c>
      <c r="I138" s="19">
        <f t="shared" si="76"/>
        <v>0</v>
      </c>
      <c r="J138" s="19">
        <f t="shared" si="76"/>
        <v>0.74</v>
      </c>
      <c r="K138" s="19">
        <f t="shared" si="76"/>
        <v>0</v>
      </c>
    </row>
    <row r="139" spans="1:11" x14ac:dyDescent="0.15">
      <c r="A139" s="69"/>
      <c r="B139" s="20"/>
      <c r="C139" s="51"/>
      <c r="D139" s="52" t="s">
        <v>397</v>
      </c>
      <c r="E139" s="36">
        <f t="shared" si="76"/>
        <v>0</v>
      </c>
      <c r="F139" s="19">
        <f t="shared" si="76"/>
        <v>0</v>
      </c>
      <c r="G139" s="19">
        <f t="shared" si="76"/>
        <v>0</v>
      </c>
      <c r="H139" s="19">
        <f t="shared" si="76"/>
        <v>0</v>
      </c>
      <c r="I139" s="36">
        <f t="shared" si="76"/>
        <v>0</v>
      </c>
      <c r="J139" s="19">
        <f t="shared" si="76"/>
        <v>0</v>
      </c>
      <c r="K139" s="36">
        <f t="shared" si="76"/>
        <v>0</v>
      </c>
    </row>
    <row r="140" spans="1:11" x14ac:dyDescent="0.15">
      <c r="A140" s="69"/>
      <c r="B140" s="20"/>
      <c r="C140" s="53"/>
      <c r="D140" s="52" t="s">
        <v>402</v>
      </c>
      <c r="E140" s="36">
        <f t="shared" si="76"/>
        <v>0</v>
      </c>
      <c r="F140" s="19">
        <f t="shared" si="76"/>
        <v>0</v>
      </c>
      <c r="G140" s="19">
        <f t="shared" si="76"/>
        <v>0</v>
      </c>
      <c r="H140" s="19">
        <f t="shared" si="76"/>
        <v>0</v>
      </c>
      <c r="I140" s="36">
        <f t="shared" si="76"/>
        <v>0</v>
      </c>
      <c r="J140" s="19">
        <f t="shared" si="76"/>
        <v>0</v>
      </c>
      <c r="K140" s="36">
        <f t="shared" si="76"/>
        <v>0</v>
      </c>
    </row>
    <row r="141" spans="1:11" x14ac:dyDescent="0.15">
      <c r="A141" s="69"/>
      <c r="B141" s="20"/>
      <c r="C141" s="53"/>
      <c r="D141" s="52" t="s">
        <v>399</v>
      </c>
      <c r="E141" s="36">
        <f t="shared" si="76"/>
        <v>0</v>
      </c>
      <c r="F141" s="19">
        <f t="shared" si="76"/>
        <v>0</v>
      </c>
      <c r="G141" s="19">
        <f t="shared" si="76"/>
        <v>0</v>
      </c>
      <c r="H141" s="19">
        <f t="shared" si="76"/>
        <v>0</v>
      </c>
      <c r="I141" s="36">
        <f t="shared" si="76"/>
        <v>0</v>
      </c>
      <c r="J141" s="19">
        <f t="shared" si="76"/>
        <v>0</v>
      </c>
      <c r="K141" s="36">
        <f t="shared" si="76"/>
        <v>0</v>
      </c>
    </row>
    <row r="142" spans="1:11" x14ac:dyDescent="0.15">
      <c r="A142" s="69"/>
      <c r="B142" s="20"/>
      <c r="C142" s="54"/>
      <c r="D142" s="52" t="s">
        <v>400</v>
      </c>
      <c r="E142" s="36">
        <f t="shared" si="76"/>
        <v>43.23</v>
      </c>
      <c r="F142" s="19">
        <f t="shared" si="76"/>
        <v>6427.19</v>
      </c>
      <c r="G142" s="19">
        <f t="shared" si="76"/>
        <v>0</v>
      </c>
      <c r="H142" s="19">
        <f t="shared" si="76"/>
        <v>6426.45</v>
      </c>
      <c r="I142" s="36">
        <f t="shared" si="76"/>
        <v>0</v>
      </c>
      <c r="J142" s="19">
        <f t="shared" si="76"/>
        <v>0.74</v>
      </c>
      <c r="K142" s="36">
        <f t="shared" si="76"/>
        <v>0</v>
      </c>
    </row>
    <row r="143" spans="1:11" x14ac:dyDescent="0.15">
      <c r="A143" s="69"/>
      <c r="B143" s="130"/>
      <c r="C143" s="435" t="s">
        <v>404</v>
      </c>
      <c r="D143" s="436"/>
      <c r="E143" s="27">
        <f t="shared" si="76"/>
        <v>1.73</v>
      </c>
      <c r="F143" s="56">
        <f t="shared" si="76"/>
        <v>65.2</v>
      </c>
      <c r="G143" s="27"/>
      <c r="H143" s="56">
        <f t="shared" si="76"/>
        <v>54.97</v>
      </c>
      <c r="I143" s="27"/>
      <c r="J143" s="56">
        <f t="shared" si="76"/>
        <v>10.23</v>
      </c>
      <c r="K143" s="27"/>
    </row>
    <row r="144" spans="1:11" x14ac:dyDescent="0.15">
      <c r="A144" s="69"/>
      <c r="B144" s="20" t="s">
        <v>22</v>
      </c>
      <c r="C144" s="423" t="s">
        <v>11</v>
      </c>
      <c r="D144" s="52"/>
      <c r="E144" s="19">
        <f t="shared" ref="E144:K149" si="77">SUMIF(E36,"&gt;0")</f>
        <v>141.69999999999999</v>
      </c>
      <c r="F144" s="19">
        <f t="shared" si="77"/>
        <v>23296.93</v>
      </c>
      <c r="G144" s="19">
        <f t="shared" si="77"/>
        <v>0</v>
      </c>
      <c r="H144" s="19">
        <f t="shared" si="77"/>
        <v>23283.33</v>
      </c>
      <c r="I144" s="19">
        <f t="shared" si="77"/>
        <v>0</v>
      </c>
      <c r="J144" s="19">
        <f t="shared" si="77"/>
        <v>13.6</v>
      </c>
      <c r="K144" s="19">
        <f t="shared" si="77"/>
        <v>0</v>
      </c>
    </row>
    <row r="145" spans="1:11" x14ac:dyDescent="0.15">
      <c r="A145" s="69"/>
      <c r="B145" s="20"/>
      <c r="C145" s="51"/>
      <c r="D145" s="52" t="s">
        <v>397</v>
      </c>
      <c r="E145" s="36">
        <f t="shared" si="77"/>
        <v>0</v>
      </c>
      <c r="F145" s="19">
        <f t="shared" si="77"/>
        <v>0</v>
      </c>
      <c r="G145" s="19">
        <f t="shared" si="77"/>
        <v>0</v>
      </c>
      <c r="H145" s="19">
        <f t="shared" si="77"/>
        <v>0</v>
      </c>
      <c r="I145" s="36">
        <f t="shared" si="77"/>
        <v>0</v>
      </c>
      <c r="J145" s="19">
        <f t="shared" si="77"/>
        <v>0</v>
      </c>
      <c r="K145" s="36">
        <f t="shared" si="77"/>
        <v>0</v>
      </c>
    </row>
    <row r="146" spans="1:11" x14ac:dyDescent="0.15">
      <c r="A146" s="69"/>
      <c r="B146" s="20"/>
      <c r="C146" s="53"/>
      <c r="D146" s="52" t="s">
        <v>402</v>
      </c>
      <c r="E146" s="36">
        <f t="shared" si="77"/>
        <v>0</v>
      </c>
      <c r="F146" s="19">
        <f t="shared" si="77"/>
        <v>0</v>
      </c>
      <c r="G146" s="19">
        <f t="shared" si="77"/>
        <v>0</v>
      </c>
      <c r="H146" s="19">
        <f t="shared" si="77"/>
        <v>0</v>
      </c>
      <c r="I146" s="36">
        <f t="shared" si="77"/>
        <v>0</v>
      </c>
      <c r="J146" s="19">
        <f t="shared" si="77"/>
        <v>0</v>
      </c>
      <c r="K146" s="36">
        <f t="shared" si="77"/>
        <v>0</v>
      </c>
    </row>
    <row r="147" spans="1:11" x14ac:dyDescent="0.15">
      <c r="A147" s="69"/>
      <c r="B147" s="20"/>
      <c r="C147" s="53"/>
      <c r="D147" s="52" t="s">
        <v>399</v>
      </c>
      <c r="E147" s="36">
        <f t="shared" si="77"/>
        <v>0</v>
      </c>
      <c r="F147" s="19">
        <f t="shared" si="77"/>
        <v>0</v>
      </c>
      <c r="G147" s="19">
        <f t="shared" si="77"/>
        <v>0</v>
      </c>
      <c r="H147" s="19">
        <f t="shared" si="77"/>
        <v>0</v>
      </c>
      <c r="I147" s="36">
        <f t="shared" si="77"/>
        <v>0</v>
      </c>
      <c r="J147" s="19">
        <f t="shared" si="77"/>
        <v>0</v>
      </c>
      <c r="K147" s="36">
        <f t="shared" si="77"/>
        <v>0</v>
      </c>
    </row>
    <row r="148" spans="1:11" x14ac:dyDescent="0.15">
      <c r="A148" s="69"/>
      <c r="B148" s="20"/>
      <c r="C148" s="54"/>
      <c r="D148" s="52" t="s">
        <v>400</v>
      </c>
      <c r="E148" s="36">
        <f t="shared" si="77"/>
        <v>141.69999999999999</v>
      </c>
      <c r="F148" s="19">
        <f t="shared" si="77"/>
        <v>23296.93</v>
      </c>
      <c r="G148" s="19"/>
      <c r="H148" s="19">
        <f t="shared" si="77"/>
        <v>23283.33</v>
      </c>
      <c r="I148" s="36">
        <f t="shared" si="77"/>
        <v>0</v>
      </c>
      <c r="J148" s="19">
        <f t="shared" si="77"/>
        <v>13.6</v>
      </c>
      <c r="K148" s="36">
        <f t="shared" si="77"/>
        <v>0</v>
      </c>
    </row>
    <row r="149" spans="1:11" x14ac:dyDescent="0.15">
      <c r="A149" s="69"/>
      <c r="B149" s="130"/>
      <c r="C149" s="435" t="s">
        <v>404</v>
      </c>
      <c r="D149" s="436"/>
      <c r="E149" s="27">
        <f t="shared" si="77"/>
        <v>26.04</v>
      </c>
      <c r="F149" s="56">
        <f t="shared" si="77"/>
        <v>9138.08</v>
      </c>
      <c r="G149" s="27"/>
      <c r="H149" s="56">
        <f t="shared" si="77"/>
        <v>8886.59</v>
      </c>
      <c r="I149" s="27"/>
      <c r="J149" s="56">
        <f t="shared" si="77"/>
        <v>251.49</v>
      </c>
      <c r="K149" s="27"/>
    </row>
    <row r="150" spans="1:11" x14ac:dyDescent="0.15">
      <c r="A150" s="69"/>
      <c r="B150" s="20" t="s">
        <v>44</v>
      </c>
      <c r="C150" s="423" t="s">
        <v>11</v>
      </c>
      <c r="D150" s="52"/>
      <c r="E150" s="19">
        <f t="shared" ref="E150:K155" si="78">SUMIF(E96,"&gt;0")</f>
        <v>11.2</v>
      </c>
      <c r="F150" s="19">
        <f t="shared" si="78"/>
        <v>2136.08</v>
      </c>
      <c r="G150" s="19">
        <f t="shared" si="78"/>
        <v>0</v>
      </c>
      <c r="H150" s="19">
        <f t="shared" si="78"/>
        <v>2136.08</v>
      </c>
      <c r="I150" s="19">
        <f t="shared" si="78"/>
        <v>0</v>
      </c>
      <c r="J150" s="19">
        <f t="shared" si="78"/>
        <v>0</v>
      </c>
      <c r="K150" s="19">
        <f t="shared" si="78"/>
        <v>0</v>
      </c>
    </row>
    <row r="151" spans="1:11" x14ac:dyDescent="0.15">
      <c r="A151" s="69"/>
      <c r="B151" s="20"/>
      <c r="C151" s="51"/>
      <c r="D151" s="52" t="s">
        <v>397</v>
      </c>
      <c r="E151" s="36">
        <f t="shared" si="78"/>
        <v>0</v>
      </c>
      <c r="F151" s="19">
        <f t="shared" si="78"/>
        <v>0</v>
      </c>
      <c r="G151" s="19">
        <f t="shared" si="78"/>
        <v>0</v>
      </c>
      <c r="H151" s="19">
        <f t="shared" si="78"/>
        <v>0</v>
      </c>
      <c r="I151" s="36">
        <f t="shared" si="78"/>
        <v>0</v>
      </c>
      <c r="J151" s="19">
        <f t="shared" si="78"/>
        <v>0</v>
      </c>
      <c r="K151" s="36">
        <f t="shared" si="78"/>
        <v>0</v>
      </c>
    </row>
    <row r="152" spans="1:11" x14ac:dyDescent="0.15">
      <c r="A152" s="69"/>
      <c r="B152" s="20"/>
      <c r="C152" s="53"/>
      <c r="D152" s="52" t="s">
        <v>402</v>
      </c>
      <c r="E152" s="36">
        <f t="shared" si="78"/>
        <v>0</v>
      </c>
      <c r="F152" s="19">
        <f t="shared" si="78"/>
        <v>0</v>
      </c>
      <c r="G152" s="19">
        <f t="shared" si="78"/>
        <v>0</v>
      </c>
      <c r="H152" s="19">
        <f t="shared" si="78"/>
        <v>0</v>
      </c>
      <c r="I152" s="36">
        <f t="shared" si="78"/>
        <v>0</v>
      </c>
      <c r="J152" s="19">
        <f t="shared" si="78"/>
        <v>0</v>
      </c>
      <c r="K152" s="36">
        <f t="shared" si="78"/>
        <v>0</v>
      </c>
    </row>
    <row r="153" spans="1:11" x14ac:dyDescent="0.15">
      <c r="A153" s="69"/>
      <c r="B153" s="20"/>
      <c r="C153" s="53"/>
      <c r="D153" s="52" t="s">
        <v>399</v>
      </c>
      <c r="E153" s="36">
        <f t="shared" si="78"/>
        <v>0</v>
      </c>
      <c r="F153" s="19">
        <f t="shared" si="78"/>
        <v>0</v>
      </c>
      <c r="G153" s="19">
        <f t="shared" si="78"/>
        <v>0</v>
      </c>
      <c r="H153" s="19">
        <f t="shared" si="78"/>
        <v>0</v>
      </c>
      <c r="I153" s="36">
        <f t="shared" si="78"/>
        <v>0</v>
      </c>
      <c r="J153" s="19">
        <f t="shared" si="78"/>
        <v>0</v>
      </c>
      <c r="K153" s="36">
        <f t="shared" si="78"/>
        <v>0</v>
      </c>
    </row>
    <row r="154" spans="1:11" x14ac:dyDescent="0.15">
      <c r="A154" s="69"/>
      <c r="B154" s="20"/>
      <c r="C154" s="54"/>
      <c r="D154" s="52" t="s">
        <v>400</v>
      </c>
      <c r="E154" s="36">
        <f t="shared" si="78"/>
        <v>11.2</v>
      </c>
      <c r="F154" s="19">
        <f t="shared" si="78"/>
        <v>2136.08</v>
      </c>
      <c r="G154" s="19">
        <f t="shared" si="78"/>
        <v>0</v>
      </c>
      <c r="H154" s="19">
        <f t="shared" si="78"/>
        <v>2136.08</v>
      </c>
      <c r="I154" s="36">
        <f t="shared" si="78"/>
        <v>0</v>
      </c>
      <c r="J154" s="19">
        <f t="shared" si="78"/>
        <v>0</v>
      </c>
      <c r="K154" s="36">
        <f t="shared" si="78"/>
        <v>0</v>
      </c>
    </row>
    <row r="155" spans="1:11" x14ac:dyDescent="0.15">
      <c r="A155" s="69"/>
      <c r="B155" s="130"/>
      <c r="C155" s="435" t="s">
        <v>404</v>
      </c>
      <c r="D155" s="436"/>
      <c r="E155" s="27">
        <f t="shared" si="78"/>
        <v>33.200000000000003</v>
      </c>
      <c r="F155" s="56">
        <f t="shared" si="78"/>
        <v>3386.85</v>
      </c>
      <c r="G155" s="27"/>
      <c r="H155" s="56">
        <f t="shared" si="78"/>
        <v>3314.98</v>
      </c>
      <c r="I155" s="27"/>
      <c r="J155" s="56">
        <f t="shared" si="78"/>
        <v>71.87</v>
      </c>
      <c r="K155" s="27"/>
    </row>
    <row r="156" spans="1:11" x14ac:dyDescent="0.15">
      <c r="A156" s="69"/>
      <c r="B156" s="20" t="s">
        <v>24</v>
      </c>
      <c r="C156" s="423" t="s">
        <v>11</v>
      </c>
      <c r="D156" s="52"/>
      <c r="E156" s="19">
        <f t="shared" ref="E156:K171" si="79">SUMIF(E42,"&gt;0")</f>
        <v>89.67</v>
      </c>
      <c r="F156" s="19">
        <f t="shared" si="79"/>
        <v>17947.91</v>
      </c>
      <c r="G156" s="19">
        <f t="shared" si="79"/>
        <v>1100.8</v>
      </c>
      <c r="H156" s="19">
        <f t="shared" si="79"/>
        <v>17825.330000000002</v>
      </c>
      <c r="I156" s="19">
        <f t="shared" si="79"/>
        <v>1100.8</v>
      </c>
      <c r="J156" s="19">
        <f t="shared" si="79"/>
        <v>122.58</v>
      </c>
      <c r="K156" s="19">
        <f t="shared" si="79"/>
        <v>0</v>
      </c>
    </row>
    <row r="157" spans="1:11" x14ac:dyDescent="0.15">
      <c r="A157" s="69"/>
      <c r="B157" s="20"/>
      <c r="C157" s="51"/>
      <c r="D157" s="52" t="s">
        <v>397</v>
      </c>
      <c r="E157" s="36">
        <f t="shared" si="79"/>
        <v>9.8800000000000008</v>
      </c>
      <c r="F157" s="19">
        <f t="shared" si="79"/>
        <v>6375.25</v>
      </c>
      <c r="G157" s="19">
        <f t="shared" si="79"/>
        <v>0</v>
      </c>
      <c r="H157" s="19">
        <f t="shared" si="79"/>
        <v>6258.76</v>
      </c>
      <c r="I157" s="36">
        <f t="shared" si="79"/>
        <v>0</v>
      </c>
      <c r="J157" s="19">
        <f t="shared" si="79"/>
        <v>116.49</v>
      </c>
      <c r="K157" s="36">
        <f t="shared" si="79"/>
        <v>0</v>
      </c>
    </row>
    <row r="158" spans="1:11" x14ac:dyDescent="0.15">
      <c r="A158" s="69"/>
      <c r="B158" s="20"/>
      <c r="C158" s="53"/>
      <c r="D158" s="52" t="s">
        <v>402</v>
      </c>
      <c r="E158" s="36">
        <f t="shared" si="79"/>
        <v>0</v>
      </c>
      <c r="F158" s="19">
        <f t="shared" si="79"/>
        <v>0</v>
      </c>
      <c r="G158" s="19">
        <f t="shared" si="79"/>
        <v>0</v>
      </c>
      <c r="H158" s="19">
        <f t="shared" si="79"/>
        <v>0</v>
      </c>
      <c r="I158" s="36">
        <f t="shared" si="79"/>
        <v>0</v>
      </c>
      <c r="J158" s="19">
        <f t="shared" si="79"/>
        <v>0</v>
      </c>
      <c r="K158" s="36">
        <f t="shared" si="79"/>
        <v>0</v>
      </c>
    </row>
    <row r="159" spans="1:11" x14ac:dyDescent="0.15">
      <c r="A159" s="69"/>
      <c r="B159" s="20"/>
      <c r="C159" s="53"/>
      <c r="D159" s="52" t="s">
        <v>399</v>
      </c>
      <c r="E159" s="36">
        <f t="shared" si="79"/>
        <v>0</v>
      </c>
      <c r="F159" s="19">
        <f t="shared" si="79"/>
        <v>0</v>
      </c>
      <c r="G159" s="19">
        <f t="shared" si="79"/>
        <v>0</v>
      </c>
      <c r="H159" s="19">
        <f t="shared" si="79"/>
        <v>0</v>
      </c>
      <c r="I159" s="36">
        <f t="shared" si="79"/>
        <v>0</v>
      </c>
      <c r="J159" s="19">
        <f t="shared" si="79"/>
        <v>0</v>
      </c>
      <c r="K159" s="36">
        <f t="shared" si="79"/>
        <v>0</v>
      </c>
    </row>
    <row r="160" spans="1:11" x14ac:dyDescent="0.15">
      <c r="A160" s="69"/>
      <c r="B160" s="20"/>
      <c r="C160" s="54"/>
      <c r="D160" s="52" t="s">
        <v>400</v>
      </c>
      <c r="E160" s="36">
        <f t="shared" si="79"/>
        <v>79.790000000000006</v>
      </c>
      <c r="F160" s="19">
        <f t="shared" si="79"/>
        <v>11572.66</v>
      </c>
      <c r="G160" s="19">
        <f t="shared" si="79"/>
        <v>1100.8</v>
      </c>
      <c r="H160" s="19">
        <f t="shared" si="79"/>
        <v>11566.57</v>
      </c>
      <c r="I160" s="36">
        <f t="shared" si="79"/>
        <v>1100.8</v>
      </c>
      <c r="J160" s="19">
        <f t="shared" si="79"/>
        <v>6.09</v>
      </c>
      <c r="K160" s="36">
        <f t="shared" si="79"/>
        <v>0</v>
      </c>
    </row>
    <row r="161" spans="1:11" x14ac:dyDescent="0.15">
      <c r="A161" s="69"/>
      <c r="B161" s="130"/>
      <c r="C161" s="435" t="s">
        <v>404</v>
      </c>
      <c r="D161" s="436"/>
      <c r="E161" s="27">
        <f t="shared" si="79"/>
        <v>28.51</v>
      </c>
      <c r="F161" s="56">
        <f t="shared" si="79"/>
        <v>8818.93</v>
      </c>
      <c r="G161" s="27"/>
      <c r="H161" s="56">
        <f t="shared" si="79"/>
        <v>8762.49</v>
      </c>
      <c r="I161" s="27"/>
      <c r="J161" s="56">
        <f t="shared" si="79"/>
        <v>56.44</v>
      </c>
      <c r="K161" s="27"/>
    </row>
    <row r="162" spans="1:11" x14ac:dyDescent="0.15">
      <c r="A162" s="69"/>
      <c r="B162" s="20" t="s">
        <v>25</v>
      </c>
      <c r="C162" s="423" t="s">
        <v>11</v>
      </c>
      <c r="D162" s="52"/>
      <c r="E162" s="19">
        <f t="shared" si="79"/>
        <v>202.91000000000003</v>
      </c>
      <c r="F162" s="19">
        <f t="shared" si="79"/>
        <v>32327.32</v>
      </c>
      <c r="G162" s="19">
        <f t="shared" si="79"/>
        <v>0</v>
      </c>
      <c r="H162" s="19">
        <f t="shared" si="79"/>
        <v>32307.83</v>
      </c>
      <c r="I162" s="19">
        <f t="shared" si="79"/>
        <v>0</v>
      </c>
      <c r="J162" s="19">
        <f t="shared" si="79"/>
        <v>19.489999999999998</v>
      </c>
      <c r="K162" s="19">
        <f t="shared" si="79"/>
        <v>0</v>
      </c>
    </row>
    <row r="163" spans="1:11" x14ac:dyDescent="0.15">
      <c r="A163" s="69"/>
      <c r="B163" s="20"/>
      <c r="C163" s="51"/>
      <c r="D163" s="52" t="s">
        <v>397</v>
      </c>
      <c r="E163" s="36">
        <f t="shared" si="79"/>
        <v>5.1100000000000003</v>
      </c>
      <c r="F163" s="19">
        <f t="shared" si="79"/>
        <v>3623.0499999999997</v>
      </c>
      <c r="G163" s="19">
        <f t="shared" si="79"/>
        <v>0</v>
      </c>
      <c r="H163" s="19">
        <f t="shared" si="79"/>
        <v>3603.56</v>
      </c>
      <c r="I163" s="36">
        <f t="shared" si="79"/>
        <v>0</v>
      </c>
      <c r="J163" s="19">
        <f t="shared" si="79"/>
        <v>19.489999999999998</v>
      </c>
      <c r="K163" s="36">
        <f t="shared" si="79"/>
        <v>0</v>
      </c>
    </row>
    <row r="164" spans="1:11" x14ac:dyDescent="0.15">
      <c r="A164" s="69"/>
      <c r="B164" s="20"/>
      <c r="C164" s="53"/>
      <c r="D164" s="52" t="s">
        <v>402</v>
      </c>
      <c r="E164" s="36">
        <f t="shared" si="79"/>
        <v>0</v>
      </c>
      <c r="F164" s="19">
        <f t="shared" si="79"/>
        <v>0</v>
      </c>
      <c r="G164" s="19">
        <f t="shared" si="79"/>
        <v>0</v>
      </c>
      <c r="H164" s="19">
        <f t="shared" si="79"/>
        <v>0</v>
      </c>
      <c r="I164" s="36">
        <f t="shared" si="79"/>
        <v>0</v>
      </c>
      <c r="J164" s="19">
        <f t="shared" si="79"/>
        <v>0</v>
      </c>
      <c r="K164" s="36">
        <f t="shared" si="79"/>
        <v>0</v>
      </c>
    </row>
    <row r="165" spans="1:11" x14ac:dyDescent="0.15">
      <c r="A165" s="69"/>
      <c r="B165" s="20"/>
      <c r="C165" s="53"/>
      <c r="D165" s="52" t="s">
        <v>399</v>
      </c>
      <c r="E165" s="36">
        <f t="shared" si="79"/>
        <v>0</v>
      </c>
      <c r="F165" s="19">
        <f t="shared" si="79"/>
        <v>0</v>
      </c>
      <c r="G165" s="19">
        <f t="shared" si="79"/>
        <v>0</v>
      </c>
      <c r="H165" s="19">
        <f t="shared" si="79"/>
        <v>0</v>
      </c>
      <c r="I165" s="36">
        <f t="shared" si="79"/>
        <v>0</v>
      </c>
      <c r="J165" s="19">
        <f t="shared" si="79"/>
        <v>0</v>
      </c>
      <c r="K165" s="36">
        <f t="shared" si="79"/>
        <v>0</v>
      </c>
    </row>
    <row r="166" spans="1:11" x14ac:dyDescent="0.15">
      <c r="A166" s="69"/>
      <c r="B166" s="20"/>
      <c r="C166" s="54"/>
      <c r="D166" s="52" t="s">
        <v>400</v>
      </c>
      <c r="E166" s="36">
        <f t="shared" si="79"/>
        <v>197.8</v>
      </c>
      <c r="F166" s="19">
        <f t="shared" si="79"/>
        <v>28704.27</v>
      </c>
      <c r="G166" s="19">
        <f t="shared" si="79"/>
        <v>0</v>
      </c>
      <c r="H166" s="19">
        <f t="shared" si="79"/>
        <v>28704.27</v>
      </c>
      <c r="I166" s="36">
        <f t="shared" si="79"/>
        <v>0</v>
      </c>
      <c r="J166" s="19">
        <f t="shared" si="79"/>
        <v>0</v>
      </c>
      <c r="K166" s="36">
        <f t="shared" si="79"/>
        <v>0</v>
      </c>
    </row>
    <row r="167" spans="1:11" x14ac:dyDescent="0.15">
      <c r="A167" s="69"/>
      <c r="B167" s="130"/>
      <c r="C167" s="435" t="s">
        <v>404</v>
      </c>
      <c r="D167" s="436"/>
      <c r="E167" s="27">
        <f t="shared" si="79"/>
        <v>9.51</v>
      </c>
      <c r="F167" s="56">
        <f t="shared" si="79"/>
        <v>6519.92</v>
      </c>
      <c r="G167" s="27"/>
      <c r="H167" s="56">
        <f t="shared" si="79"/>
        <v>6418.87</v>
      </c>
      <c r="I167" s="27"/>
      <c r="J167" s="56">
        <f t="shared" si="79"/>
        <v>101.05</v>
      </c>
      <c r="K167" s="27"/>
    </row>
    <row r="168" spans="1:11" x14ac:dyDescent="0.15">
      <c r="A168" s="69"/>
      <c r="B168" s="20" t="s">
        <v>27</v>
      </c>
      <c r="C168" s="423" t="s">
        <v>11</v>
      </c>
      <c r="D168" s="52"/>
      <c r="E168" s="19">
        <f t="shared" si="79"/>
        <v>54.59</v>
      </c>
      <c r="F168" s="19">
        <f t="shared" si="79"/>
        <v>10031.280000000001</v>
      </c>
      <c r="G168" s="19">
        <f t="shared" si="79"/>
        <v>2776.76</v>
      </c>
      <c r="H168" s="19">
        <f t="shared" si="79"/>
        <v>9762.76</v>
      </c>
      <c r="I168" s="19">
        <f t="shared" si="79"/>
        <v>2628.9</v>
      </c>
      <c r="J168" s="19">
        <f t="shared" si="79"/>
        <v>268.52</v>
      </c>
      <c r="K168" s="19">
        <f t="shared" si="79"/>
        <v>147.86000000000001</v>
      </c>
    </row>
    <row r="169" spans="1:11" x14ac:dyDescent="0.15">
      <c r="A169" s="69"/>
      <c r="B169" s="20"/>
      <c r="C169" s="51"/>
      <c r="D169" s="52" t="s">
        <v>397</v>
      </c>
      <c r="E169" s="36">
        <f t="shared" si="79"/>
        <v>18.28</v>
      </c>
      <c r="F169" s="19">
        <f t="shared" si="79"/>
        <v>5734.21</v>
      </c>
      <c r="G169" s="19">
        <f t="shared" si="79"/>
        <v>2776.76</v>
      </c>
      <c r="H169" s="19">
        <f t="shared" si="79"/>
        <v>5472.46</v>
      </c>
      <c r="I169" s="36">
        <f t="shared" si="79"/>
        <v>2628.9</v>
      </c>
      <c r="J169" s="19">
        <f t="shared" si="79"/>
        <v>261.75</v>
      </c>
      <c r="K169" s="36">
        <f t="shared" si="79"/>
        <v>147.86000000000001</v>
      </c>
    </row>
    <row r="170" spans="1:11" x14ac:dyDescent="0.15">
      <c r="A170" s="69"/>
      <c r="B170" s="20"/>
      <c r="C170" s="53"/>
      <c r="D170" s="52" t="s">
        <v>402</v>
      </c>
      <c r="E170" s="36">
        <f t="shared" si="79"/>
        <v>0</v>
      </c>
      <c r="F170" s="19">
        <f t="shared" si="79"/>
        <v>0</v>
      </c>
      <c r="G170" s="19">
        <f t="shared" si="79"/>
        <v>0</v>
      </c>
      <c r="H170" s="19">
        <f t="shared" si="79"/>
        <v>0</v>
      </c>
      <c r="I170" s="36">
        <f t="shared" si="79"/>
        <v>0</v>
      </c>
      <c r="J170" s="19">
        <f t="shared" si="79"/>
        <v>0</v>
      </c>
      <c r="K170" s="36">
        <f t="shared" si="79"/>
        <v>0</v>
      </c>
    </row>
    <row r="171" spans="1:11" x14ac:dyDescent="0.15">
      <c r="A171" s="69"/>
      <c r="B171" s="20"/>
      <c r="C171" s="53"/>
      <c r="D171" s="52" t="s">
        <v>399</v>
      </c>
      <c r="E171" s="36">
        <f t="shared" si="79"/>
        <v>0</v>
      </c>
      <c r="F171" s="19">
        <f t="shared" si="79"/>
        <v>0</v>
      </c>
      <c r="G171" s="19">
        <f t="shared" si="79"/>
        <v>0</v>
      </c>
      <c r="H171" s="19">
        <f t="shared" si="79"/>
        <v>0</v>
      </c>
      <c r="I171" s="36">
        <f t="shared" si="79"/>
        <v>0</v>
      </c>
      <c r="J171" s="19">
        <f t="shared" si="79"/>
        <v>0</v>
      </c>
      <c r="K171" s="36">
        <f t="shared" si="79"/>
        <v>0</v>
      </c>
    </row>
    <row r="172" spans="1:11" x14ac:dyDescent="0.15">
      <c r="A172" s="69"/>
      <c r="B172" s="20"/>
      <c r="C172" s="54"/>
      <c r="D172" s="52" t="s">
        <v>400</v>
      </c>
      <c r="E172" s="36">
        <f t="shared" ref="E172:K179" si="80">SUMIF(E58,"&gt;0")</f>
        <v>36.31</v>
      </c>
      <c r="F172" s="19">
        <f t="shared" si="80"/>
        <v>4297.0700000000006</v>
      </c>
      <c r="G172" s="19">
        <f t="shared" si="80"/>
        <v>0</v>
      </c>
      <c r="H172" s="19">
        <f t="shared" si="80"/>
        <v>4290.3</v>
      </c>
      <c r="I172" s="36">
        <f t="shared" si="80"/>
        <v>0</v>
      </c>
      <c r="J172" s="19">
        <f t="shared" si="80"/>
        <v>6.77</v>
      </c>
      <c r="K172" s="36">
        <f t="shared" si="80"/>
        <v>0</v>
      </c>
    </row>
    <row r="173" spans="1:11" x14ac:dyDescent="0.15">
      <c r="A173" s="69"/>
      <c r="B173" s="130"/>
      <c r="C173" s="435" t="s">
        <v>404</v>
      </c>
      <c r="D173" s="436"/>
      <c r="E173" s="27">
        <f t="shared" si="80"/>
        <v>7.47</v>
      </c>
      <c r="F173" s="56">
        <f t="shared" si="80"/>
        <v>1098.02</v>
      </c>
      <c r="G173" s="27"/>
      <c r="H173" s="56">
        <f t="shared" si="80"/>
        <v>1012.73</v>
      </c>
      <c r="I173" s="27"/>
      <c r="J173" s="56">
        <f t="shared" si="80"/>
        <v>85.29</v>
      </c>
      <c r="K173" s="27"/>
    </row>
    <row r="174" spans="1:11" x14ac:dyDescent="0.15">
      <c r="A174" s="69"/>
      <c r="B174" s="20" t="s">
        <v>29</v>
      </c>
      <c r="C174" s="423" t="s">
        <v>11</v>
      </c>
      <c r="D174" s="52"/>
      <c r="E174" s="19">
        <f t="shared" si="80"/>
        <v>238.14</v>
      </c>
      <c r="F174" s="19">
        <f t="shared" si="80"/>
        <v>59414</v>
      </c>
      <c r="G174" s="19">
        <f t="shared" si="80"/>
        <v>155.94</v>
      </c>
      <c r="H174" s="19">
        <f t="shared" si="80"/>
        <v>58155.44</v>
      </c>
      <c r="I174" s="19">
        <f t="shared" si="80"/>
        <v>155.94</v>
      </c>
      <c r="J174" s="19">
        <f t="shared" si="80"/>
        <v>1258.5600000000002</v>
      </c>
      <c r="K174" s="19">
        <f t="shared" si="80"/>
        <v>0</v>
      </c>
    </row>
    <row r="175" spans="1:11" x14ac:dyDescent="0.15">
      <c r="A175" s="69"/>
      <c r="B175" s="20"/>
      <c r="C175" s="51"/>
      <c r="D175" s="52" t="s">
        <v>397</v>
      </c>
      <c r="E175" s="36">
        <f t="shared" si="80"/>
        <v>63.61</v>
      </c>
      <c r="F175" s="19">
        <f t="shared" si="80"/>
        <v>29976.78</v>
      </c>
      <c r="G175" s="19">
        <f t="shared" si="80"/>
        <v>155.94</v>
      </c>
      <c r="H175" s="19">
        <f t="shared" si="80"/>
        <v>28848.37</v>
      </c>
      <c r="I175" s="36">
        <f t="shared" si="80"/>
        <v>155.94</v>
      </c>
      <c r="J175" s="19">
        <f t="shared" si="80"/>
        <v>1128.4100000000001</v>
      </c>
      <c r="K175" s="36">
        <f t="shared" si="80"/>
        <v>0</v>
      </c>
    </row>
    <row r="176" spans="1:11" x14ac:dyDescent="0.15">
      <c r="A176" s="69"/>
      <c r="B176" s="20"/>
      <c r="C176" s="53"/>
      <c r="D176" s="52" t="s">
        <v>402</v>
      </c>
      <c r="E176" s="36">
        <f t="shared" si="80"/>
        <v>3.78</v>
      </c>
      <c r="F176" s="19">
        <f t="shared" si="80"/>
        <v>2697.99</v>
      </c>
      <c r="G176" s="19">
        <f t="shared" si="80"/>
        <v>0</v>
      </c>
      <c r="H176" s="19">
        <f t="shared" si="80"/>
        <v>2697.99</v>
      </c>
      <c r="I176" s="36">
        <f t="shared" si="80"/>
        <v>0</v>
      </c>
      <c r="J176" s="19">
        <f t="shared" si="80"/>
        <v>0</v>
      </c>
      <c r="K176" s="36">
        <f t="shared" si="80"/>
        <v>0</v>
      </c>
    </row>
    <row r="177" spans="1:11" x14ac:dyDescent="0.15">
      <c r="A177" s="69"/>
      <c r="B177" s="20"/>
      <c r="C177" s="53"/>
      <c r="D177" s="52" t="s">
        <v>399</v>
      </c>
      <c r="E177" s="36">
        <f t="shared" si="80"/>
        <v>0</v>
      </c>
      <c r="F177" s="19">
        <f t="shared" si="80"/>
        <v>0</v>
      </c>
      <c r="G177" s="19">
        <f t="shared" si="80"/>
        <v>0</v>
      </c>
      <c r="H177" s="19">
        <f t="shared" si="80"/>
        <v>0</v>
      </c>
      <c r="I177" s="36">
        <f t="shared" si="80"/>
        <v>0</v>
      </c>
      <c r="J177" s="19">
        <f t="shared" si="80"/>
        <v>0</v>
      </c>
      <c r="K177" s="36">
        <f t="shared" si="80"/>
        <v>0</v>
      </c>
    </row>
    <row r="178" spans="1:11" x14ac:dyDescent="0.15">
      <c r="A178" s="69"/>
      <c r="B178" s="20"/>
      <c r="C178" s="54"/>
      <c r="D178" s="52" t="s">
        <v>400</v>
      </c>
      <c r="E178" s="36">
        <f t="shared" si="80"/>
        <v>170.75</v>
      </c>
      <c r="F178" s="19">
        <f t="shared" si="80"/>
        <v>26739.230000000003</v>
      </c>
      <c r="G178" s="19">
        <f t="shared" si="80"/>
        <v>0</v>
      </c>
      <c r="H178" s="19">
        <f t="shared" si="80"/>
        <v>26609.08</v>
      </c>
      <c r="I178" s="36">
        <f t="shared" si="80"/>
        <v>0</v>
      </c>
      <c r="J178" s="19">
        <f t="shared" si="80"/>
        <v>130.15</v>
      </c>
      <c r="K178" s="36">
        <f t="shared" si="80"/>
        <v>0</v>
      </c>
    </row>
    <row r="179" spans="1:11" x14ac:dyDescent="0.15">
      <c r="A179" s="69"/>
      <c r="B179" s="130"/>
      <c r="C179" s="435" t="s">
        <v>404</v>
      </c>
      <c r="D179" s="436"/>
      <c r="E179" s="27">
        <f t="shared" si="80"/>
        <v>32.6</v>
      </c>
      <c r="F179" s="56">
        <f t="shared" si="80"/>
        <v>15537.13</v>
      </c>
      <c r="G179" s="27"/>
      <c r="H179" s="56">
        <f t="shared" si="80"/>
        <v>15463.73</v>
      </c>
      <c r="I179" s="27"/>
      <c r="J179" s="56">
        <f t="shared" si="80"/>
        <v>73.400000000000006</v>
      </c>
      <c r="K179" s="27"/>
    </row>
    <row r="180" spans="1:11" x14ac:dyDescent="0.15">
      <c r="A180" s="69"/>
      <c r="B180" s="20" t="s">
        <v>32</v>
      </c>
      <c r="C180" s="423" t="s">
        <v>11</v>
      </c>
      <c r="D180" s="52"/>
      <c r="E180" s="39">
        <f t="shared" ref="E180:K185" si="81">SUMIF(E66,"&gt;0")+SUMIF(E72,"&gt;0")</f>
        <v>217.92000000000002</v>
      </c>
      <c r="F180" s="18">
        <f t="shared" si="81"/>
        <v>37266.07</v>
      </c>
      <c r="G180" s="18">
        <f t="shared" si="81"/>
        <v>397.03</v>
      </c>
      <c r="H180" s="18">
        <f t="shared" si="81"/>
        <v>37186</v>
      </c>
      <c r="I180" s="18">
        <f t="shared" si="81"/>
        <v>397.03</v>
      </c>
      <c r="J180" s="18">
        <f t="shared" si="81"/>
        <v>80.069999999999993</v>
      </c>
      <c r="K180" s="18">
        <f t="shared" si="81"/>
        <v>0</v>
      </c>
    </row>
    <row r="181" spans="1:11" x14ac:dyDescent="0.15">
      <c r="A181" s="69"/>
      <c r="B181" s="20"/>
      <c r="C181" s="51"/>
      <c r="D181" s="52" t="s">
        <v>397</v>
      </c>
      <c r="E181" s="36">
        <f t="shared" si="81"/>
        <v>27.439999999999998</v>
      </c>
      <c r="F181" s="19">
        <f t="shared" si="81"/>
        <v>11395.720000000001</v>
      </c>
      <c r="G181" s="19">
        <f t="shared" si="81"/>
        <v>0</v>
      </c>
      <c r="H181" s="19">
        <f t="shared" si="81"/>
        <v>11358.289999999999</v>
      </c>
      <c r="I181" s="36">
        <f t="shared" si="81"/>
        <v>0</v>
      </c>
      <c r="J181" s="19">
        <f t="shared" si="81"/>
        <v>37.43</v>
      </c>
      <c r="K181" s="36">
        <f t="shared" si="81"/>
        <v>0</v>
      </c>
    </row>
    <row r="182" spans="1:11" x14ac:dyDescent="0.15">
      <c r="A182" s="69"/>
      <c r="B182" s="20"/>
      <c r="C182" s="53"/>
      <c r="D182" s="52" t="s">
        <v>402</v>
      </c>
      <c r="E182" s="36">
        <f t="shared" si="81"/>
        <v>0</v>
      </c>
      <c r="F182" s="19">
        <f t="shared" si="81"/>
        <v>0</v>
      </c>
      <c r="G182" s="19">
        <f t="shared" si="81"/>
        <v>0</v>
      </c>
      <c r="H182" s="19">
        <f t="shared" si="81"/>
        <v>0</v>
      </c>
      <c r="I182" s="36">
        <f t="shared" si="81"/>
        <v>0</v>
      </c>
      <c r="J182" s="19">
        <f t="shared" si="81"/>
        <v>0</v>
      </c>
      <c r="K182" s="36">
        <f t="shared" si="81"/>
        <v>0</v>
      </c>
    </row>
    <row r="183" spans="1:11" x14ac:dyDescent="0.15">
      <c r="A183" s="69"/>
      <c r="B183" s="20"/>
      <c r="C183" s="53"/>
      <c r="D183" s="52" t="s">
        <v>399</v>
      </c>
      <c r="E183" s="36">
        <f t="shared" si="81"/>
        <v>0</v>
      </c>
      <c r="F183" s="19">
        <f t="shared" si="81"/>
        <v>0</v>
      </c>
      <c r="G183" s="19">
        <f t="shared" si="81"/>
        <v>0</v>
      </c>
      <c r="H183" s="19">
        <f t="shared" si="81"/>
        <v>0</v>
      </c>
      <c r="I183" s="36">
        <f t="shared" si="81"/>
        <v>0</v>
      </c>
      <c r="J183" s="19">
        <f t="shared" si="81"/>
        <v>0</v>
      </c>
      <c r="K183" s="36">
        <f t="shared" si="81"/>
        <v>0</v>
      </c>
    </row>
    <row r="184" spans="1:11" x14ac:dyDescent="0.15">
      <c r="A184" s="69"/>
      <c r="B184" s="20"/>
      <c r="C184" s="54"/>
      <c r="D184" s="52" t="s">
        <v>400</v>
      </c>
      <c r="E184" s="36">
        <f t="shared" si="81"/>
        <v>190.48</v>
      </c>
      <c r="F184" s="19">
        <f t="shared" si="81"/>
        <v>25870.35</v>
      </c>
      <c r="G184" s="19">
        <f t="shared" si="81"/>
        <v>397.03</v>
      </c>
      <c r="H184" s="19">
        <f t="shared" si="81"/>
        <v>25827.71</v>
      </c>
      <c r="I184" s="36">
        <f t="shared" si="81"/>
        <v>397.03</v>
      </c>
      <c r="J184" s="19">
        <f t="shared" si="81"/>
        <v>42.64</v>
      </c>
      <c r="K184" s="36">
        <f t="shared" si="81"/>
        <v>0</v>
      </c>
    </row>
    <row r="185" spans="1:11" x14ac:dyDescent="0.15">
      <c r="A185" s="69"/>
      <c r="B185" s="130"/>
      <c r="C185" s="435" t="s">
        <v>404</v>
      </c>
      <c r="D185" s="436"/>
      <c r="E185" s="27">
        <f t="shared" si="81"/>
        <v>31.49</v>
      </c>
      <c r="F185" s="56">
        <f t="shared" si="81"/>
        <v>14533.150000000001</v>
      </c>
      <c r="G185" s="27"/>
      <c r="H185" s="56">
        <f t="shared" si="81"/>
        <v>14180.880000000001</v>
      </c>
      <c r="I185" s="27"/>
      <c r="J185" s="56">
        <f t="shared" si="81"/>
        <v>352.27000000000004</v>
      </c>
      <c r="K185" s="27"/>
    </row>
    <row r="186" spans="1:11" x14ac:dyDescent="0.15">
      <c r="A186" s="69"/>
      <c r="B186" s="20" t="s">
        <v>103</v>
      </c>
      <c r="C186" s="423" t="s">
        <v>11</v>
      </c>
      <c r="D186" s="52"/>
      <c r="E186" s="36">
        <f t="shared" ref="E186:K191" si="82">SUMIF(E102,"&gt;0")</f>
        <v>9.91</v>
      </c>
      <c r="F186" s="19">
        <f t="shared" si="82"/>
        <v>3769.54</v>
      </c>
      <c r="G186" s="19">
        <f t="shared" si="82"/>
        <v>0</v>
      </c>
      <c r="H186" s="19">
        <f t="shared" si="82"/>
        <v>3452.2200000000003</v>
      </c>
      <c r="I186" s="19">
        <f t="shared" si="82"/>
        <v>0</v>
      </c>
      <c r="J186" s="19">
        <f t="shared" si="82"/>
        <v>317.32</v>
      </c>
      <c r="K186" s="19">
        <f t="shared" si="82"/>
        <v>0</v>
      </c>
    </row>
    <row r="187" spans="1:11" x14ac:dyDescent="0.15">
      <c r="A187" s="69"/>
      <c r="B187" s="20"/>
      <c r="C187" s="51"/>
      <c r="D187" s="52" t="s">
        <v>397</v>
      </c>
      <c r="E187" s="36">
        <f t="shared" si="82"/>
        <v>9.76</v>
      </c>
      <c r="F187" s="19">
        <f t="shared" si="82"/>
        <v>3675.95</v>
      </c>
      <c r="G187" s="19">
        <f t="shared" si="82"/>
        <v>0</v>
      </c>
      <c r="H187" s="19">
        <f t="shared" si="82"/>
        <v>3365.21</v>
      </c>
      <c r="I187" s="36">
        <f t="shared" si="82"/>
        <v>0</v>
      </c>
      <c r="J187" s="19">
        <f t="shared" si="82"/>
        <v>310.74</v>
      </c>
      <c r="K187" s="36">
        <f t="shared" si="82"/>
        <v>0</v>
      </c>
    </row>
    <row r="188" spans="1:11" x14ac:dyDescent="0.15">
      <c r="A188" s="69"/>
      <c r="B188" s="20"/>
      <c r="C188" s="53"/>
      <c r="D188" s="52" t="s">
        <v>402</v>
      </c>
      <c r="E188" s="36">
        <f t="shared" si="82"/>
        <v>0</v>
      </c>
      <c r="F188" s="19">
        <f t="shared" si="82"/>
        <v>0</v>
      </c>
      <c r="G188" s="19">
        <f t="shared" si="82"/>
        <v>0</v>
      </c>
      <c r="H188" s="19">
        <f t="shared" si="82"/>
        <v>0</v>
      </c>
      <c r="I188" s="36">
        <f t="shared" si="82"/>
        <v>0</v>
      </c>
      <c r="J188" s="19">
        <f t="shared" si="82"/>
        <v>0</v>
      </c>
      <c r="K188" s="36">
        <f t="shared" si="82"/>
        <v>0</v>
      </c>
    </row>
    <row r="189" spans="1:11" x14ac:dyDescent="0.15">
      <c r="A189" s="69"/>
      <c r="B189" s="20"/>
      <c r="C189" s="53"/>
      <c r="D189" s="52" t="s">
        <v>399</v>
      </c>
      <c r="E189" s="36">
        <f t="shared" si="82"/>
        <v>0</v>
      </c>
      <c r="F189" s="19">
        <f t="shared" si="82"/>
        <v>0</v>
      </c>
      <c r="G189" s="19">
        <f t="shared" si="82"/>
        <v>0</v>
      </c>
      <c r="H189" s="19">
        <f t="shared" si="82"/>
        <v>0</v>
      </c>
      <c r="I189" s="36">
        <f t="shared" si="82"/>
        <v>0</v>
      </c>
      <c r="J189" s="19">
        <f t="shared" si="82"/>
        <v>0</v>
      </c>
      <c r="K189" s="36">
        <f t="shared" si="82"/>
        <v>0</v>
      </c>
    </row>
    <row r="190" spans="1:11" x14ac:dyDescent="0.15">
      <c r="A190" s="69"/>
      <c r="B190" s="20"/>
      <c r="C190" s="54"/>
      <c r="D190" s="52" t="s">
        <v>400</v>
      </c>
      <c r="E190" s="36">
        <f t="shared" si="82"/>
        <v>0.15</v>
      </c>
      <c r="F190" s="19">
        <f t="shared" si="82"/>
        <v>93.59</v>
      </c>
      <c r="G190" s="19">
        <f t="shared" si="82"/>
        <v>0</v>
      </c>
      <c r="H190" s="19">
        <f t="shared" si="82"/>
        <v>87.01</v>
      </c>
      <c r="I190" s="36">
        <f t="shared" si="82"/>
        <v>0</v>
      </c>
      <c r="J190" s="19">
        <f t="shared" si="82"/>
        <v>6.58</v>
      </c>
      <c r="K190" s="36">
        <f t="shared" si="82"/>
        <v>0</v>
      </c>
    </row>
    <row r="191" spans="1:11" x14ac:dyDescent="0.15">
      <c r="A191" s="90"/>
      <c r="B191" s="105"/>
      <c r="C191" s="439" t="s">
        <v>404</v>
      </c>
      <c r="D191" s="440"/>
      <c r="E191" s="92">
        <f t="shared" si="82"/>
        <v>1.63</v>
      </c>
      <c r="F191" s="98">
        <f t="shared" si="82"/>
        <v>988.67000000000007</v>
      </c>
      <c r="G191" s="92"/>
      <c r="H191" s="98">
        <f t="shared" si="82"/>
        <v>938.84</v>
      </c>
      <c r="I191" s="92"/>
      <c r="J191" s="98">
        <f t="shared" si="82"/>
        <v>49.83</v>
      </c>
      <c r="K191" s="92"/>
    </row>
    <row r="192" spans="1:11" ht="12.95" customHeight="1" x14ac:dyDescent="0.15">
      <c r="A192" s="131" t="s">
        <v>406</v>
      </c>
      <c r="B192" s="135"/>
      <c r="C192" s="442"/>
      <c r="D192" s="135"/>
      <c r="E192" s="135"/>
      <c r="F192" s="135"/>
      <c r="G192" s="135"/>
      <c r="H192" s="135"/>
      <c r="I192" s="135"/>
      <c r="J192" s="135"/>
      <c r="K192" s="135"/>
    </row>
    <row r="193" spans="1:1" ht="12.95" customHeight="1" x14ac:dyDescent="0.15">
      <c r="A193" s="6" t="s">
        <v>407</v>
      </c>
    </row>
    <row r="194" spans="1:1" ht="12.95" customHeight="1" x14ac:dyDescent="0.15">
      <c r="A194" s="6" t="s">
        <v>408</v>
      </c>
    </row>
    <row r="195" spans="1:1" ht="12.95" customHeight="1" x14ac:dyDescent="0.15">
      <c r="A195" s="6" t="s">
        <v>409</v>
      </c>
    </row>
    <row r="196" spans="1:1" ht="12.95" customHeight="1" x14ac:dyDescent="0.15">
      <c r="A196" s="6" t="s">
        <v>410</v>
      </c>
    </row>
  </sheetData>
  <mergeCells count="13">
    <mergeCell ref="A11:B11"/>
    <mergeCell ref="A6:B6"/>
    <mergeCell ref="A7:B7"/>
    <mergeCell ref="A8:B8"/>
    <mergeCell ref="A9:B9"/>
    <mergeCell ref="H4:I4"/>
    <mergeCell ref="J4:K4"/>
    <mergeCell ref="C3:D5"/>
    <mergeCell ref="A10:B10"/>
    <mergeCell ref="A3:B5"/>
    <mergeCell ref="E3:E5"/>
    <mergeCell ref="F4:G4"/>
    <mergeCell ref="F3:K3"/>
  </mergeCells>
  <phoneticPr fontId="4"/>
  <conditionalFormatting sqref="A6:B6">
    <cfRule type="cellIs" dxfId="13" priority="1" operator="between">
      <formula>43466</formula>
      <formula>43830</formula>
    </cfRule>
  </conditionalFormatting>
  <dataValidations count="1">
    <dataValidation type="decimal" operator="greaterThanOrEqual" allowBlank="1" showInputMessage="1" showErrorMessage="1" sqref="E13:E17 H13:K17 H19:K23 E19:E23 E25:E29 H25:K29 E31:E35 H31:K35 E37:E41 H37:K41 E43:E47 H43:K47 E49:E53 H49:K53 E55:E59 H55:K59 E61:E65 H61:K65 E67:E71 H67:K71 H73:K77 H103:K125 E97:E101 H97:K101 E91:E95 E73:E77 G80:J83 H78 J78 H85:K89 E85:E89 H91:K95 E103:E125" xr:uid="{370DF7D0-9E52-4ECA-A480-1ACF83FC9F5C}">
      <formula1>0</formula1>
    </dataValidation>
  </dataValidations>
  <pageMargins left="0.39370078740157483" right="0.39370078740157483" top="0.78740157480314965" bottom="0.39370078740157483" header="0" footer="0"/>
  <pageSetup paperSize="9" scale="70" fitToHeight="0" pageOrder="overThenDown" orientation="portrait" r:id="rId1"/>
  <headerFooter alignWithMargins="0"/>
  <rowBreaks count="2" manualBreakCount="2">
    <brk id="77" max="10" man="1"/>
    <brk id="149" max="10"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pageSetUpPr fitToPage="1"/>
  </sheetPr>
  <dimension ref="A1:I70"/>
  <sheetViews>
    <sheetView view="pageBreakPreview" topLeftCell="A59" zoomScaleNormal="100" zoomScaleSheetLayoutView="100" workbookViewId="0">
      <selection activeCell="E28" sqref="E28"/>
    </sheetView>
  </sheetViews>
  <sheetFormatPr defaultColWidth="9" defaultRowHeight="13.5" x14ac:dyDescent="0.15"/>
  <cols>
    <col min="1" max="1" width="16.5" style="7" customWidth="1"/>
    <col min="2" max="2" width="10.5" style="7" customWidth="1"/>
    <col min="3" max="9" width="14.875" style="7" customWidth="1"/>
    <col min="10" max="16384" width="9" style="7"/>
  </cols>
  <sheetData>
    <row r="1" spans="1:9" x14ac:dyDescent="0.15">
      <c r="A1" t="s">
        <v>411</v>
      </c>
      <c r="B1"/>
      <c r="C1"/>
      <c r="D1"/>
      <c r="E1"/>
      <c r="F1"/>
      <c r="G1"/>
      <c r="H1"/>
      <c r="I1"/>
    </row>
    <row r="2" spans="1:9" ht="14.25" x14ac:dyDescent="0.15">
      <c r="A2"/>
      <c r="B2"/>
      <c r="C2"/>
      <c r="D2"/>
      <c r="E2"/>
      <c r="F2"/>
      <c r="G2"/>
      <c r="H2"/>
      <c r="I2" s="9" t="s">
        <v>388</v>
      </c>
    </row>
    <row r="3" spans="1:9" x14ac:dyDescent="0.15">
      <c r="A3" s="864" t="s">
        <v>412</v>
      </c>
      <c r="B3" s="761" t="s">
        <v>390</v>
      </c>
      <c r="C3" s="761" t="s">
        <v>255</v>
      </c>
      <c r="D3" s="761" t="s">
        <v>392</v>
      </c>
      <c r="E3" s="761"/>
      <c r="F3" s="761"/>
      <c r="G3" s="761"/>
      <c r="H3" s="761"/>
      <c r="I3" s="761"/>
    </row>
    <row r="4" spans="1:9" x14ac:dyDescent="0.15">
      <c r="A4" s="865"/>
      <c r="B4" s="761"/>
      <c r="C4" s="761"/>
      <c r="D4" s="692" t="s">
        <v>413</v>
      </c>
      <c r="E4" s="691"/>
      <c r="F4" s="692" t="s">
        <v>414</v>
      </c>
      <c r="G4" s="691"/>
      <c r="H4" s="692" t="s">
        <v>415</v>
      </c>
      <c r="I4" s="691"/>
    </row>
    <row r="5" spans="1:9" x14ac:dyDescent="0.15">
      <c r="A5" s="866"/>
      <c r="B5" s="761"/>
      <c r="C5" s="761"/>
      <c r="D5" s="22" t="s">
        <v>416</v>
      </c>
      <c r="E5" s="41" t="s">
        <v>417</v>
      </c>
      <c r="F5" s="22" t="s">
        <v>416</v>
      </c>
      <c r="G5" s="41" t="s">
        <v>417</v>
      </c>
      <c r="H5" s="22" t="s">
        <v>416</v>
      </c>
      <c r="I5" s="41" t="s">
        <v>417</v>
      </c>
    </row>
    <row r="6" spans="1:9" ht="13.5" customHeight="1" x14ac:dyDescent="0.15">
      <c r="A6" s="74">
        <v>45383</v>
      </c>
      <c r="B6" s="443" t="s">
        <v>151</v>
      </c>
      <c r="C6" s="47">
        <v>1422</v>
      </c>
      <c r="D6" s="47" cm="1">
        <f t="array" ref="D6">SUMPRODUCT((MOD(ROW(D10:D65)-MIN(ROW(D10:D65)),4)=0)*(D10:D65&gt;0)*D10:D65)</f>
        <v>252694.56999999998</v>
      </c>
      <c r="E6" s="444" cm="1">
        <f t="array" ref="E6">SUMPRODUCT((MOD(ROW(E10:E65)-MIN(ROW(E10:E65)),4)=0)*(E10:E65&gt;0)*E10:E65)</f>
        <v>4430.5600000000004</v>
      </c>
      <c r="F6" s="47" cm="1">
        <f t="array" ref="F6">SUMPRODUCT((MOD(ROW(F10:F65)-MIN(ROW(F10:F65)),4)=0)*(F10:F65&gt;0)*F10:F65)</f>
        <v>250562.33999999997</v>
      </c>
      <c r="G6" s="444" cm="1">
        <f t="array" ref="G6">SUMPRODUCT((MOD(ROW(G10:G65)-MIN(ROW(G10:G65)),4)=0)*(G10:G65&gt;0)*G10:G65)</f>
        <v>4282.7000000000007</v>
      </c>
      <c r="H6" s="47" cm="1">
        <f t="array" ref="H6">SUMPRODUCT((MOD(ROW(H10:H65)-MIN(ROW(H10:H65)),4)=0)*(H10:H65&gt;0)*H10:H65)</f>
        <v>2132.23</v>
      </c>
      <c r="I6" s="444" cm="1">
        <f t="array" ref="I6">SUMPRODUCT((MOD(ROW(I10:I65)-MIN(ROW(I10:I65)),4)=0)*(I10:I65&gt;0)*I10:I65)</f>
        <v>147.86000000000001</v>
      </c>
    </row>
    <row r="7" spans="1:9" ht="13.5" customHeight="1" x14ac:dyDescent="0.15">
      <c r="A7" s="445"/>
      <c r="B7" s="446" t="s">
        <v>418</v>
      </c>
      <c r="C7" s="36">
        <v>95</v>
      </c>
      <c r="D7" s="36" cm="1">
        <f t="array" ref="D7">SUMPRODUCT((MOD(ROW(D11:D65)-MIN(ROW(D11:D65)),4)=0)*(D11:D65&gt;0)*D11:D65)</f>
        <v>23183.919999999998</v>
      </c>
      <c r="E7" s="19" cm="1">
        <f t="array" ref="E7">SUMPRODUCT((MOD(ROW(E11:E65)-MIN(ROW(E11:E65)),4)=0)*(E11:E65&gt;0)*E11:E65)</f>
        <v>4430.5600000000004</v>
      </c>
      <c r="F7" s="36" cm="1">
        <f t="array" ref="F7">SUMPRODUCT((MOD(ROW(F11:F65)-MIN(ROW(F11:F65)),4)=0)*(F11:F65&gt;0)*F11:F65)</f>
        <v>21509.46</v>
      </c>
      <c r="G7" s="19" cm="1">
        <f t="array" ref="G7">SUMPRODUCT((MOD(ROW(G11:G65)-MIN(ROW(G11:G65)),4)=0)*(G11:G65&gt;0)*G11:G65)</f>
        <v>4282.7000000000007</v>
      </c>
      <c r="H7" s="36" cm="1">
        <f t="array" ref="H7">SUMPRODUCT((MOD(ROW(H11:H65)-MIN(ROW(H11:H65)),4)=0)*(H11:H65&gt;0)*H11:H65)</f>
        <v>1674.46</v>
      </c>
      <c r="I7" s="19" cm="1">
        <f t="array" ref="I7">SUMPRODUCT((MOD(ROW(I11:I65)-MIN(ROW(I11:I65)),4)=0)*(I11:I65&gt;0)*I11:I65)</f>
        <v>147.86000000000001</v>
      </c>
    </row>
    <row r="8" spans="1:9" ht="13.5" customHeight="1" x14ac:dyDescent="0.15">
      <c r="A8" s="445"/>
      <c r="B8" s="446" t="s">
        <v>419</v>
      </c>
      <c r="C8" s="36" cm="1">
        <f t="array" ref="C8">SUMPRODUCT((MOD(ROW(C12:C65)-MIN(ROW(C12:C65)),4)=0)*(C12:C65&gt;0)*C12:C65)</f>
        <v>1326.8400000000001</v>
      </c>
      <c r="D8" s="36" cm="1">
        <f t="array" ref="D8">SUMPRODUCT((MOD(ROW(D12:D65)-MIN(ROW(D12:D65)),4)=0)*(D12:D65&gt;0)*D12:D65)</f>
        <v>229510.64999999997</v>
      </c>
      <c r="E8" s="19" cm="1">
        <f t="array" ref="E8">SUMPRODUCT((MOD(ROW(E12:E65)-MIN(ROW(E12:E65)),4)=0)*(E12:E65&gt;0)*E12:E65)</f>
        <v>0</v>
      </c>
      <c r="F8" s="36" cm="1">
        <f t="array" ref="F8">SUMPRODUCT((MOD(ROW(F12:F65)-MIN(ROW(F12:F65)),4)=0)*(F12:F65&gt;0)*F12:F65)</f>
        <v>229052.87999999998</v>
      </c>
      <c r="G8" s="19" cm="1">
        <f t="array" ref="G8">SUMPRODUCT((MOD(ROW(G12:G65)-MIN(ROW(G12:G65)),4)=0)*(G12:G65&gt;0)*G12:G65)</f>
        <v>0</v>
      </c>
      <c r="H8" s="36" cm="1">
        <f t="array" ref="H8">SUMPRODUCT((MOD(ROW(H12:H65)-MIN(ROW(H12:H65)),4)=0)*(H12:H65&gt;0)*H12:H65)</f>
        <v>457.77</v>
      </c>
      <c r="I8" s="19" cm="1">
        <f t="array" ref="I8">SUMPRODUCT((MOD(ROW(I12:I65)-MIN(ROW(I12:I65)),4)=0)*(I12:I65&gt;0)*I12:I65)</f>
        <v>0</v>
      </c>
    </row>
    <row r="9" spans="1:9" ht="13.5" customHeight="1" thickBot="1" x14ac:dyDescent="0.2">
      <c r="A9" s="447"/>
      <c r="B9" s="448" t="s">
        <v>420</v>
      </c>
      <c r="C9" s="195" cm="1">
        <f t="array" ref="C9">SUMPRODUCT((MOD(ROW(C13:C65)-MIN(ROW(C13:C65)),4)=0)*(C13:C65&gt;0)*C13:C65)</f>
        <v>0</v>
      </c>
      <c r="D9" s="195" cm="1">
        <f t="array" ref="D9">SUMPRODUCT((MOD(ROW(D13:D65)-MIN(ROW(D13:D65)),4)=0)*(D13:D65&gt;0)*D13:D65)</f>
        <v>0</v>
      </c>
      <c r="E9" s="449" cm="1">
        <f t="array" ref="E9">SUMPRODUCT((MOD(ROW(E13:E65)-MIN(ROW(E13:E65)),4)=0)*(E13:E65&gt;0)*E13:E65)</f>
        <v>0</v>
      </c>
      <c r="F9" s="195" cm="1">
        <f t="array" ref="F9">SUMPRODUCT((MOD(ROW(F13:F65)-MIN(ROW(F13:F65)),4)=0)*(F13:F65&gt;0)*F13:F65)</f>
        <v>0</v>
      </c>
      <c r="G9" s="449" cm="1">
        <f t="array" ref="G9">SUMPRODUCT((MOD(ROW(G13:G65)-MIN(ROW(G13:G65)),4)=0)*(G13:G65&gt;0)*G13:G65)</f>
        <v>0</v>
      </c>
      <c r="H9" s="195" cm="1">
        <f t="array" ref="H9">SUMPRODUCT((MOD(ROW(H13:H65)-MIN(ROW(H13:H65)),4)=0)*(H13:H65&gt;0)*H13:H65)</f>
        <v>0</v>
      </c>
      <c r="I9" s="449" cm="1">
        <f t="array" ref="I9">SUMPRODUCT((MOD(ROW(I13:I65)-MIN(ROW(I13:I65)),4)=0)*(I13:I65&gt;0)*I13:I65)</f>
        <v>0</v>
      </c>
    </row>
    <row r="10" spans="1:9" ht="13.5" customHeight="1" thickTop="1" x14ac:dyDescent="0.15">
      <c r="A10" s="197" t="s">
        <v>130</v>
      </c>
      <c r="B10" s="446" t="s">
        <v>151</v>
      </c>
      <c r="C10" s="36">
        <f>SUMIF(C11:C13,"&gt;0")</f>
        <v>7.13</v>
      </c>
      <c r="D10" s="36">
        <f>SUMIF(D11:D13,"&gt;0")</f>
        <v>1566.56</v>
      </c>
      <c r="E10" s="19">
        <f>SUMIF(E11:E13,"&gt;0")</f>
        <v>0</v>
      </c>
      <c r="F10" s="36">
        <f>SUMIF(F11:F13,"&gt;0")</f>
        <v>1566.56</v>
      </c>
      <c r="G10" s="19">
        <f t="shared" ref="G10:I10" si="0">SUMIF(G11:G13,"&gt;0")</f>
        <v>0</v>
      </c>
      <c r="H10" s="36">
        <f>SUMIF(H11:H13,"&gt;0")</f>
        <v>0</v>
      </c>
      <c r="I10" s="19">
        <f t="shared" si="0"/>
        <v>0</v>
      </c>
    </row>
    <row r="11" spans="1:9" ht="13.5" customHeight="1" x14ac:dyDescent="0.15">
      <c r="A11" s="197"/>
      <c r="B11" s="446" t="s">
        <v>418</v>
      </c>
      <c r="C11" s="274">
        <v>0</v>
      </c>
      <c r="D11" s="36">
        <f>IF(F11&gt;0,F11,0)+IF(H11&gt;0,H11,0)</f>
        <v>0</v>
      </c>
      <c r="E11" s="19">
        <f t="shared" ref="D11:E13" si="1">IF(G11&gt;0,G11,0)+IF(I11&gt;0,I11,0)</f>
        <v>0</v>
      </c>
      <c r="F11" s="274">
        <v>0</v>
      </c>
      <c r="G11" s="424">
        <v>0</v>
      </c>
      <c r="H11" s="274">
        <v>0</v>
      </c>
      <c r="I11" s="424">
        <v>0</v>
      </c>
    </row>
    <row r="12" spans="1:9" ht="13.5" customHeight="1" x14ac:dyDescent="0.15">
      <c r="A12" s="197"/>
      <c r="B12" s="446" t="s">
        <v>419</v>
      </c>
      <c r="C12" s="274">
        <v>7.13</v>
      </c>
      <c r="D12" s="36">
        <f t="shared" si="1"/>
        <v>1566.56</v>
      </c>
      <c r="E12" s="19">
        <f t="shared" si="1"/>
        <v>0</v>
      </c>
      <c r="F12" s="274">
        <v>1566.56</v>
      </c>
      <c r="G12" s="424">
        <v>0</v>
      </c>
      <c r="H12" s="274">
        <v>0</v>
      </c>
      <c r="I12" s="424">
        <v>0</v>
      </c>
    </row>
    <row r="13" spans="1:9" ht="13.5" customHeight="1" x14ac:dyDescent="0.15">
      <c r="A13" s="197"/>
      <c r="B13" s="197" t="s">
        <v>420</v>
      </c>
      <c r="C13" s="450">
        <v>0</v>
      </c>
      <c r="D13" s="29">
        <f t="shared" si="1"/>
        <v>0</v>
      </c>
      <c r="E13" s="55">
        <f t="shared" si="1"/>
        <v>0</v>
      </c>
      <c r="F13" s="198">
        <v>0</v>
      </c>
      <c r="G13" s="426">
        <v>0</v>
      </c>
      <c r="H13" s="198">
        <v>0</v>
      </c>
      <c r="I13" s="426">
        <v>0</v>
      </c>
    </row>
    <row r="14" spans="1:9" ht="13.5" customHeight="1" x14ac:dyDescent="0.15">
      <c r="A14" s="30" t="s">
        <v>131</v>
      </c>
      <c r="B14" s="451" t="s">
        <v>151</v>
      </c>
      <c r="C14" s="39">
        <f t="shared" ref="C14:I14" si="2">SUMIF(C15:C17,"&gt;0")</f>
        <v>43.28</v>
      </c>
      <c r="D14" s="39">
        <f>SUMIF(D15:D17,"&gt;0")</f>
        <v>7261.1200000000008</v>
      </c>
      <c r="E14" s="18">
        <f>SUMIF(E15:E17,"&gt;0")</f>
        <v>0</v>
      </c>
      <c r="F14" s="39">
        <f t="shared" si="2"/>
        <v>7217.7300000000005</v>
      </c>
      <c r="G14" s="18">
        <f t="shared" si="2"/>
        <v>0</v>
      </c>
      <c r="H14" s="39">
        <f t="shared" si="2"/>
        <v>43.39</v>
      </c>
      <c r="I14" s="18">
        <f t="shared" si="2"/>
        <v>0</v>
      </c>
    </row>
    <row r="15" spans="1:9" ht="13.5" customHeight="1" x14ac:dyDescent="0.15">
      <c r="A15" s="197"/>
      <c r="B15" s="446" t="s">
        <v>418</v>
      </c>
      <c r="C15" s="274">
        <v>0.1</v>
      </c>
      <c r="D15" s="36">
        <f t="shared" ref="D15:E17" si="3">IF(F15&gt;0,F15,0)+IF(H15&gt;0,H15,0)</f>
        <v>4.0999999999999996</v>
      </c>
      <c r="E15" s="19">
        <f t="shared" si="3"/>
        <v>0</v>
      </c>
      <c r="F15" s="274">
        <v>0.18</v>
      </c>
      <c r="G15" s="424">
        <v>0</v>
      </c>
      <c r="H15" s="274">
        <v>3.92</v>
      </c>
      <c r="I15" s="424">
        <v>0</v>
      </c>
    </row>
    <row r="16" spans="1:9" ht="13.5" customHeight="1" x14ac:dyDescent="0.15">
      <c r="A16" s="197"/>
      <c r="B16" s="446" t="s">
        <v>419</v>
      </c>
      <c r="C16" s="274">
        <v>43.18</v>
      </c>
      <c r="D16" s="36">
        <f t="shared" si="3"/>
        <v>7257.02</v>
      </c>
      <c r="E16" s="19">
        <f t="shared" si="3"/>
        <v>0</v>
      </c>
      <c r="F16" s="274">
        <v>7217.55</v>
      </c>
      <c r="G16" s="424">
        <v>0</v>
      </c>
      <c r="H16" s="274">
        <v>39.47</v>
      </c>
      <c r="I16" s="424">
        <v>0</v>
      </c>
    </row>
    <row r="17" spans="1:9" ht="13.5" customHeight="1" x14ac:dyDescent="0.15">
      <c r="A17" s="200"/>
      <c r="B17" s="200" t="s">
        <v>420</v>
      </c>
      <c r="C17" s="201">
        <v>0</v>
      </c>
      <c r="D17" s="27">
        <f t="shared" si="3"/>
        <v>0</v>
      </c>
      <c r="E17" s="56">
        <f t="shared" si="3"/>
        <v>0</v>
      </c>
      <c r="F17" s="201">
        <v>0</v>
      </c>
      <c r="G17" s="406">
        <v>0</v>
      </c>
      <c r="H17" s="201">
        <v>0</v>
      </c>
      <c r="I17" s="406">
        <v>0</v>
      </c>
    </row>
    <row r="18" spans="1:9" ht="13.5" customHeight="1" x14ac:dyDescent="0.15">
      <c r="A18" s="30" t="s">
        <v>223</v>
      </c>
      <c r="B18" s="451" t="s">
        <v>151</v>
      </c>
      <c r="C18" s="39">
        <f t="shared" ref="C18" si="4">SUMIF(C19:C21,"&gt;0")</f>
        <v>316.27000000000004</v>
      </c>
      <c r="D18" s="39">
        <f>SUMIF(D19:D21,"&gt;0")</f>
        <v>46115.529999999992</v>
      </c>
      <c r="E18" s="18">
        <f>SUMIF(E19:E21,"&gt;0")</f>
        <v>0</v>
      </c>
      <c r="F18" s="39">
        <f t="shared" ref="F18:I18" si="5">SUMIF(F19:F21,"&gt;0")</f>
        <v>46107.57</v>
      </c>
      <c r="G18" s="18">
        <f t="shared" si="5"/>
        <v>0</v>
      </c>
      <c r="H18" s="39">
        <f t="shared" si="5"/>
        <v>7.96</v>
      </c>
      <c r="I18" s="18">
        <f t="shared" si="5"/>
        <v>0</v>
      </c>
    </row>
    <row r="19" spans="1:9" ht="13.5" customHeight="1" x14ac:dyDescent="0.15">
      <c r="A19" s="197"/>
      <c r="B19" s="446" t="s">
        <v>418</v>
      </c>
      <c r="C19" s="274">
        <v>0.11</v>
      </c>
      <c r="D19" s="36">
        <f t="shared" ref="D19:E21" si="6">IF(F19&gt;0,F19,0)+IF(H19&gt;0,H19,0)</f>
        <v>28.31</v>
      </c>
      <c r="E19" s="19">
        <f t="shared" si="6"/>
        <v>0</v>
      </c>
      <c r="F19" s="274">
        <v>27.48</v>
      </c>
      <c r="G19" s="424">
        <v>0</v>
      </c>
      <c r="H19" s="274">
        <v>0.83</v>
      </c>
      <c r="I19" s="424">
        <v>0</v>
      </c>
    </row>
    <row r="20" spans="1:9" ht="13.5" customHeight="1" x14ac:dyDescent="0.15">
      <c r="A20" s="197"/>
      <c r="B20" s="446" t="s">
        <v>419</v>
      </c>
      <c r="C20" s="274">
        <v>316.16000000000003</v>
      </c>
      <c r="D20" s="36">
        <f t="shared" si="6"/>
        <v>46087.219999999994</v>
      </c>
      <c r="E20" s="19">
        <f t="shared" si="6"/>
        <v>0</v>
      </c>
      <c r="F20" s="274">
        <v>46080.09</v>
      </c>
      <c r="G20" s="424">
        <v>0</v>
      </c>
      <c r="H20" s="274">
        <v>7.13</v>
      </c>
      <c r="I20" s="424">
        <v>0</v>
      </c>
    </row>
    <row r="21" spans="1:9" ht="13.5" customHeight="1" x14ac:dyDescent="0.15">
      <c r="A21" s="200"/>
      <c r="B21" s="200" t="s">
        <v>420</v>
      </c>
      <c r="C21" s="201">
        <v>0</v>
      </c>
      <c r="D21" s="27">
        <f t="shared" si="6"/>
        <v>0</v>
      </c>
      <c r="E21" s="56">
        <f t="shared" si="6"/>
        <v>0</v>
      </c>
      <c r="F21" s="201">
        <v>0</v>
      </c>
      <c r="G21" s="406">
        <v>0</v>
      </c>
      <c r="H21" s="201">
        <v>0</v>
      </c>
      <c r="I21" s="406">
        <v>0</v>
      </c>
    </row>
    <row r="22" spans="1:9" ht="13.5" customHeight="1" x14ac:dyDescent="0.15">
      <c r="A22" s="30" t="s">
        <v>224</v>
      </c>
      <c r="B22" s="451" t="s">
        <v>151</v>
      </c>
      <c r="C22" s="39">
        <f t="shared" ref="C22" si="7">SUMIF(C23:C25,"&gt;0")</f>
        <v>45.05</v>
      </c>
      <c r="D22" s="39">
        <f>SUMIF(D23:D25,"&gt;0")</f>
        <v>5121.34</v>
      </c>
      <c r="E22" s="18">
        <f>SUMIF(E23:E25,"&gt;0")</f>
        <v>0</v>
      </c>
      <c r="F22" s="39">
        <f t="shared" ref="F22:I22" si="8">SUMIF(F23:F25,"&gt;0")</f>
        <v>5121.34</v>
      </c>
      <c r="G22" s="18">
        <f t="shared" si="8"/>
        <v>0</v>
      </c>
      <c r="H22" s="39">
        <f t="shared" si="8"/>
        <v>0</v>
      </c>
      <c r="I22" s="18">
        <f t="shared" si="8"/>
        <v>0</v>
      </c>
    </row>
    <row r="23" spans="1:9" ht="13.5" customHeight="1" x14ac:dyDescent="0.15">
      <c r="A23" s="197"/>
      <c r="B23" s="446" t="s">
        <v>418</v>
      </c>
      <c r="C23" s="274">
        <v>0.01</v>
      </c>
      <c r="D23" s="36">
        <f t="shared" ref="D23:E25" si="9">IF(F23&gt;0,F23,0)+IF(H23&gt;0,H23,0)</f>
        <v>3.02</v>
      </c>
      <c r="E23" s="19">
        <f t="shared" si="9"/>
        <v>0</v>
      </c>
      <c r="F23" s="274">
        <v>3.02</v>
      </c>
      <c r="G23" s="424">
        <v>0</v>
      </c>
      <c r="H23" s="274">
        <v>0</v>
      </c>
      <c r="I23" s="424">
        <v>0</v>
      </c>
    </row>
    <row r="24" spans="1:9" ht="13.5" customHeight="1" x14ac:dyDescent="0.15">
      <c r="A24" s="197"/>
      <c r="B24" s="446" t="s">
        <v>419</v>
      </c>
      <c r="C24" s="274">
        <v>45.04</v>
      </c>
      <c r="D24" s="36">
        <f t="shared" si="9"/>
        <v>5118.32</v>
      </c>
      <c r="E24" s="19">
        <f t="shared" si="9"/>
        <v>0</v>
      </c>
      <c r="F24" s="274">
        <v>5118.32</v>
      </c>
      <c r="G24" s="424">
        <v>0</v>
      </c>
      <c r="H24" s="274">
        <v>0</v>
      </c>
      <c r="I24" s="424">
        <v>0</v>
      </c>
    </row>
    <row r="25" spans="1:9" ht="13.5" customHeight="1" x14ac:dyDescent="0.15">
      <c r="A25" s="200"/>
      <c r="B25" s="200" t="s">
        <v>420</v>
      </c>
      <c r="C25" s="201">
        <v>0</v>
      </c>
      <c r="D25" s="27">
        <f t="shared" si="9"/>
        <v>0</v>
      </c>
      <c r="E25" s="56">
        <f t="shared" si="9"/>
        <v>0</v>
      </c>
      <c r="F25" s="201">
        <v>0</v>
      </c>
      <c r="G25" s="406">
        <v>0</v>
      </c>
      <c r="H25" s="201">
        <v>0</v>
      </c>
      <c r="I25" s="406">
        <v>0</v>
      </c>
    </row>
    <row r="26" spans="1:9" ht="13.5" customHeight="1" x14ac:dyDescent="0.15">
      <c r="A26" s="30" t="s">
        <v>225</v>
      </c>
      <c r="B26" s="451" t="s">
        <v>151</v>
      </c>
      <c r="C26" s="39">
        <f t="shared" ref="C26" si="10">SUMIF(C27:C29,"&gt;0")</f>
        <v>141.69999999999999</v>
      </c>
      <c r="D26" s="39">
        <f>SUMIF(D27:D29,"&gt;0")</f>
        <v>23296.93</v>
      </c>
      <c r="E26" s="18">
        <f>SUMIF(E27:E29,"&gt;0")</f>
        <v>0</v>
      </c>
      <c r="F26" s="39">
        <f t="shared" ref="F26:I26" si="11">SUMIF(F27:F29,"&gt;0")</f>
        <v>23283.33</v>
      </c>
      <c r="G26" s="18">
        <f t="shared" si="11"/>
        <v>0</v>
      </c>
      <c r="H26" s="39">
        <f t="shared" si="11"/>
        <v>13.6</v>
      </c>
      <c r="I26" s="18">
        <f t="shared" si="11"/>
        <v>0</v>
      </c>
    </row>
    <row r="27" spans="1:9" ht="13.5" customHeight="1" x14ac:dyDescent="0.15">
      <c r="A27" s="197"/>
      <c r="B27" s="446" t="s">
        <v>418</v>
      </c>
      <c r="C27" s="274">
        <v>0.22</v>
      </c>
      <c r="D27" s="36">
        <f t="shared" ref="D27:E29" si="12">IF(F27&gt;0,F27,0)+IF(H27&gt;0,H27,0)</f>
        <v>18.46</v>
      </c>
      <c r="E27" s="19">
        <f t="shared" si="12"/>
        <v>0</v>
      </c>
      <c r="F27" s="274">
        <v>6.2</v>
      </c>
      <c r="G27" s="424">
        <v>0</v>
      </c>
      <c r="H27" s="274">
        <v>12.26</v>
      </c>
      <c r="I27" s="424">
        <v>0</v>
      </c>
    </row>
    <row r="28" spans="1:9" ht="13.5" customHeight="1" x14ac:dyDescent="0.15">
      <c r="A28" s="197"/>
      <c r="B28" s="446" t="s">
        <v>419</v>
      </c>
      <c r="C28" s="274">
        <v>141.47999999999999</v>
      </c>
      <c r="D28" s="36">
        <f t="shared" si="12"/>
        <v>23278.47</v>
      </c>
      <c r="E28" s="19">
        <f t="shared" si="12"/>
        <v>0</v>
      </c>
      <c r="F28" s="274">
        <v>23277.13</v>
      </c>
      <c r="G28" s="424">
        <v>0</v>
      </c>
      <c r="H28" s="274">
        <v>1.34</v>
      </c>
      <c r="I28" s="424">
        <v>0</v>
      </c>
    </row>
    <row r="29" spans="1:9" ht="13.5" customHeight="1" x14ac:dyDescent="0.15">
      <c r="A29" s="200"/>
      <c r="B29" s="200" t="s">
        <v>420</v>
      </c>
      <c r="C29" s="201">
        <v>0</v>
      </c>
      <c r="D29" s="27">
        <f t="shared" si="12"/>
        <v>0</v>
      </c>
      <c r="E29" s="56">
        <f t="shared" si="12"/>
        <v>0</v>
      </c>
      <c r="F29" s="201">
        <v>0</v>
      </c>
      <c r="G29" s="406">
        <v>0</v>
      </c>
      <c r="H29" s="201">
        <v>0</v>
      </c>
      <c r="I29" s="406">
        <v>0</v>
      </c>
    </row>
    <row r="30" spans="1:9" ht="13.5" customHeight="1" x14ac:dyDescent="0.15">
      <c r="A30" s="30" t="s">
        <v>226</v>
      </c>
      <c r="B30" s="451" t="s">
        <v>151</v>
      </c>
      <c r="C30" s="39">
        <f t="shared" ref="C30" si="13">SUMIF(C31:C33,"&gt;0")</f>
        <v>89.67</v>
      </c>
      <c r="D30" s="39">
        <f>SUMIF(D31:D33,"&gt;0")</f>
        <v>17947.89</v>
      </c>
      <c r="E30" s="18">
        <f>SUMIF(E31:E33,"&gt;0")</f>
        <v>1100.82</v>
      </c>
      <c r="F30" s="39">
        <f t="shared" ref="F30:I30" si="14">SUMIF(F31:F33,"&gt;0")</f>
        <v>17825.310000000001</v>
      </c>
      <c r="G30" s="18">
        <f t="shared" si="14"/>
        <v>1100.82</v>
      </c>
      <c r="H30" s="39">
        <f t="shared" si="14"/>
        <v>122.58</v>
      </c>
      <c r="I30" s="18">
        <f t="shared" si="14"/>
        <v>0</v>
      </c>
    </row>
    <row r="31" spans="1:9" ht="13.5" customHeight="1" x14ac:dyDescent="0.15">
      <c r="A31" s="197"/>
      <c r="B31" s="446" t="s">
        <v>418</v>
      </c>
      <c r="C31" s="274">
        <v>27.6</v>
      </c>
      <c r="D31" s="36">
        <f t="shared" ref="D31:E33" si="15">IF(F31&gt;0,F31,0)+IF(H31&gt;0,H31,0)</f>
        <v>883.78</v>
      </c>
      <c r="E31" s="19">
        <f t="shared" si="15"/>
        <v>1100.82</v>
      </c>
      <c r="F31" s="274">
        <v>790.25</v>
      </c>
      <c r="G31" s="424">
        <v>1100.82</v>
      </c>
      <c r="H31" s="274">
        <v>93.53</v>
      </c>
      <c r="I31" s="424">
        <v>0</v>
      </c>
    </row>
    <row r="32" spans="1:9" ht="13.5" customHeight="1" x14ac:dyDescent="0.15">
      <c r="A32" s="197"/>
      <c r="B32" s="446" t="s">
        <v>419</v>
      </c>
      <c r="C32" s="274">
        <v>62.07</v>
      </c>
      <c r="D32" s="36">
        <f t="shared" si="15"/>
        <v>17064.11</v>
      </c>
      <c r="E32" s="19">
        <f t="shared" si="15"/>
        <v>0</v>
      </c>
      <c r="F32" s="274">
        <v>17035.060000000001</v>
      </c>
      <c r="G32" s="424">
        <v>0</v>
      </c>
      <c r="H32" s="274">
        <v>29.05</v>
      </c>
      <c r="I32" s="424">
        <v>0</v>
      </c>
    </row>
    <row r="33" spans="1:9" ht="13.5" customHeight="1" x14ac:dyDescent="0.15">
      <c r="A33" s="200"/>
      <c r="B33" s="200" t="s">
        <v>420</v>
      </c>
      <c r="C33" s="201">
        <v>0</v>
      </c>
      <c r="D33" s="27">
        <f t="shared" si="15"/>
        <v>0</v>
      </c>
      <c r="E33" s="56">
        <f t="shared" si="15"/>
        <v>0</v>
      </c>
      <c r="F33" s="201">
        <v>0</v>
      </c>
      <c r="G33" s="406">
        <v>0</v>
      </c>
      <c r="H33" s="201">
        <v>0</v>
      </c>
      <c r="I33" s="406">
        <v>0</v>
      </c>
    </row>
    <row r="34" spans="1:9" ht="13.5" customHeight="1" x14ac:dyDescent="0.15">
      <c r="A34" s="30" t="s">
        <v>227</v>
      </c>
      <c r="B34" s="451" t="s">
        <v>151</v>
      </c>
      <c r="C34" s="39">
        <f t="shared" ref="C34" si="16">SUMIF(C35:C37,"&gt;0")</f>
        <v>202.91000000000003</v>
      </c>
      <c r="D34" s="39">
        <f>SUMIF(D35:D37,"&gt;0")</f>
        <v>32327.32</v>
      </c>
      <c r="E34" s="18">
        <f>SUMIF(E35:E37,"&gt;0")</f>
        <v>0</v>
      </c>
      <c r="F34" s="39">
        <f t="shared" ref="F34:I34" si="17">SUMIF(F35:F37,"&gt;0")</f>
        <v>32307.83</v>
      </c>
      <c r="G34" s="18">
        <f t="shared" si="17"/>
        <v>0</v>
      </c>
      <c r="H34" s="39">
        <f t="shared" si="17"/>
        <v>19.489999999999998</v>
      </c>
      <c r="I34" s="18">
        <f t="shared" si="17"/>
        <v>0</v>
      </c>
    </row>
    <row r="35" spans="1:9" ht="13.5" customHeight="1" x14ac:dyDescent="0.15">
      <c r="A35" s="197"/>
      <c r="B35" s="446" t="s">
        <v>418</v>
      </c>
      <c r="C35" s="274">
        <v>5.1100000000000003</v>
      </c>
      <c r="D35" s="36">
        <f t="shared" ref="D35:E37" si="18">IF(F35&gt;0,F35,0)+IF(H35&gt;0,H35,0)</f>
        <v>3623.0499999999997</v>
      </c>
      <c r="E35" s="19">
        <f t="shared" si="18"/>
        <v>0</v>
      </c>
      <c r="F35" s="274">
        <v>3603.56</v>
      </c>
      <c r="G35" s="424">
        <v>0</v>
      </c>
      <c r="H35" s="274">
        <v>19.489999999999998</v>
      </c>
      <c r="I35" s="424">
        <v>0</v>
      </c>
    </row>
    <row r="36" spans="1:9" ht="13.5" customHeight="1" x14ac:dyDescent="0.15">
      <c r="A36" s="197"/>
      <c r="B36" s="446" t="s">
        <v>419</v>
      </c>
      <c r="C36" s="274">
        <v>197.8</v>
      </c>
      <c r="D36" s="36">
        <f t="shared" si="18"/>
        <v>28704.27</v>
      </c>
      <c r="E36" s="19">
        <f t="shared" si="18"/>
        <v>0</v>
      </c>
      <c r="F36" s="274">
        <v>28704.27</v>
      </c>
      <c r="G36" s="424">
        <v>0</v>
      </c>
      <c r="H36" s="274">
        <v>0</v>
      </c>
      <c r="I36" s="424">
        <v>0</v>
      </c>
    </row>
    <row r="37" spans="1:9" ht="13.5" customHeight="1" x14ac:dyDescent="0.15">
      <c r="A37" s="200"/>
      <c r="B37" s="200" t="s">
        <v>420</v>
      </c>
      <c r="C37" s="201">
        <v>0</v>
      </c>
      <c r="D37" s="27">
        <f t="shared" si="18"/>
        <v>0</v>
      </c>
      <c r="E37" s="56">
        <f t="shared" si="18"/>
        <v>0</v>
      </c>
      <c r="F37" s="201">
        <v>0</v>
      </c>
      <c r="G37" s="406">
        <v>0</v>
      </c>
      <c r="H37" s="201">
        <v>0</v>
      </c>
      <c r="I37" s="406">
        <v>0</v>
      </c>
    </row>
    <row r="38" spans="1:9" ht="13.5" customHeight="1" x14ac:dyDescent="0.15">
      <c r="A38" s="30" t="s">
        <v>228</v>
      </c>
      <c r="B38" s="451" t="s">
        <v>151</v>
      </c>
      <c r="C38" s="39">
        <f t="shared" ref="C38" si="19">SUMIF(C39:C41,"&gt;0")</f>
        <v>54.59</v>
      </c>
      <c r="D38" s="39">
        <f>SUMIF(D39:D41,"&gt;0")</f>
        <v>10031.279999999999</v>
      </c>
      <c r="E38" s="18">
        <f>SUMIF(E39:E41,"&gt;0")</f>
        <v>2776.76</v>
      </c>
      <c r="F38" s="39">
        <f t="shared" ref="F38:I38" si="20">SUMIF(F39:F41,"&gt;0")</f>
        <v>9762.76</v>
      </c>
      <c r="G38" s="18">
        <f t="shared" si="20"/>
        <v>2628.9</v>
      </c>
      <c r="H38" s="39">
        <f t="shared" si="20"/>
        <v>268.52</v>
      </c>
      <c r="I38" s="18">
        <f t="shared" si="20"/>
        <v>147.86000000000001</v>
      </c>
    </row>
    <row r="39" spans="1:9" ht="13.5" customHeight="1" x14ac:dyDescent="0.15">
      <c r="A39" s="197"/>
      <c r="B39" s="446" t="s">
        <v>418</v>
      </c>
      <c r="C39" s="274">
        <v>11.8</v>
      </c>
      <c r="D39" s="36">
        <f t="shared" ref="D39:E41" si="21">IF(F39&gt;0,F39,0)+IF(H39&gt;0,H39,0)</f>
        <v>901.82</v>
      </c>
      <c r="E39" s="19">
        <f t="shared" si="21"/>
        <v>2776.76</v>
      </c>
      <c r="F39" s="274">
        <v>856.62</v>
      </c>
      <c r="G39" s="424">
        <v>2628.9</v>
      </c>
      <c r="H39" s="274">
        <v>45.2</v>
      </c>
      <c r="I39" s="424">
        <v>147.86000000000001</v>
      </c>
    </row>
    <row r="40" spans="1:9" ht="13.5" customHeight="1" x14ac:dyDescent="0.15">
      <c r="A40" s="197"/>
      <c r="B40" s="446" t="s">
        <v>419</v>
      </c>
      <c r="C40" s="274">
        <v>42.79</v>
      </c>
      <c r="D40" s="36">
        <f t="shared" si="21"/>
        <v>9129.4599999999991</v>
      </c>
      <c r="E40" s="19">
        <f t="shared" si="21"/>
        <v>0</v>
      </c>
      <c r="F40" s="274">
        <v>8906.14</v>
      </c>
      <c r="G40" s="424">
        <v>0</v>
      </c>
      <c r="H40" s="274">
        <v>223.32</v>
      </c>
      <c r="I40" s="424">
        <v>0</v>
      </c>
    </row>
    <row r="41" spans="1:9" ht="13.5" customHeight="1" x14ac:dyDescent="0.15">
      <c r="A41" s="200"/>
      <c r="B41" s="200" t="s">
        <v>420</v>
      </c>
      <c r="C41" s="201">
        <v>0</v>
      </c>
      <c r="D41" s="27">
        <f t="shared" si="21"/>
        <v>0</v>
      </c>
      <c r="E41" s="56">
        <f t="shared" si="21"/>
        <v>0</v>
      </c>
      <c r="F41" s="201">
        <v>0</v>
      </c>
      <c r="G41" s="406">
        <v>0</v>
      </c>
      <c r="H41" s="201">
        <v>0</v>
      </c>
      <c r="I41" s="406">
        <v>0</v>
      </c>
    </row>
    <row r="42" spans="1:9" ht="13.5" customHeight="1" x14ac:dyDescent="0.15">
      <c r="A42" s="30" t="s">
        <v>229</v>
      </c>
      <c r="B42" s="451" t="s">
        <v>151</v>
      </c>
      <c r="C42" s="39">
        <f t="shared" ref="C42" si="22">SUMIF(C43:C45,"&gt;0")</f>
        <v>238.14000000000001</v>
      </c>
      <c r="D42" s="39">
        <f>SUMIF(D43:D45,"&gt;0")</f>
        <v>59414</v>
      </c>
      <c r="E42" s="18">
        <f>SUMIF(E43:E45,"&gt;0")</f>
        <v>155.94</v>
      </c>
      <c r="F42" s="39">
        <f t="shared" ref="F42:I42" si="23">SUMIF(F43:F45,"&gt;0")</f>
        <v>58155.439999999995</v>
      </c>
      <c r="G42" s="18">
        <f t="shared" si="23"/>
        <v>155.94</v>
      </c>
      <c r="H42" s="39">
        <f t="shared" si="23"/>
        <v>1258.56</v>
      </c>
      <c r="I42" s="18">
        <f t="shared" si="23"/>
        <v>0</v>
      </c>
    </row>
    <row r="43" spans="1:9" ht="13.5" customHeight="1" x14ac:dyDescent="0.15">
      <c r="A43" s="197"/>
      <c r="B43" s="446" t="s">
        <v>418</v>
      </c>
      <c r="C43" s="274">
        <v>39.770000000000003</v>
      </c>
      <c r="D43" s="36">
        <f t="shared" ref="D43:E45" si="24">IF(F43&gt;0,F43,0)+IF(H43&gt;0,H43,0)</f>
        <v>17060.09</v>
      </c>
      <c r="E43" s="19">
        <f t="shared" si="24"/>
        <v>155.94</v>
      </c>
      <c r="F43" s="274">
        <v>15812.63</v>
      </c>
      <c r="G43" s="424">
        <v>155.94</v>
      </c>
      <c r="H43" s="274">
        <v>1247.46</v>
      </c>
      <c r="I43" s="424">
        <v>0</v>
      </c>
    </row>
    <row r="44" spans="1:9" ht="13.5" customHeight="1" x14ac:dyDescent="0.15">
      <c r="A44" s="197"/>
      <c r="B44" s="446" t="s">
        <v>419</v>
      </c>
      <c r="C44" s="274">
        <v>198.37</v>
      </c>
      <c r="D44" s="36">
        <f t="shared" si="24"/>
        <v>42353.909999999996</v>
      </c>
      <c r="E44" s="19">
        <f t="shared" si="24"/>
        <v>0</v>
      </c>
      <c r="F44" s="274">
        <v>42342.81</v>
      </c>
      <c r="G44" s="424">
        <v>0</v>
      </c>
      <c r="H44" s="274">
        <v>11.1</v>
      </c>
      <c r="I44" s="424">
        <v>0</v>
      </c>
    </row>
    <row r="45" spans="1:9" ht="13.5" customHeight="1" x14ac:dyDescent="0.15">
      <c r="A45" s="200"/>
      <c r="B45" s="200" t="s">
        <v>420</v>
      </c>
      <c r="C45" s="201">
        <v>0</v>
      </c>
      <c r="D45" s="27">
        <f t="shared" si="24"/>
        <v>0</v>
      </c>
      <c r="E45" s="56">
        <f t="shared" si="24"/>
        <v>0</v>
      </c>
      <c r="F45" s="201">
        <v>0</v>
      </c>
      <c r="G45" s="406">
        <v>0</v>
      </c>
      <c r="H45" s="201">
        <v>0</v>
      </c>
      <c r="I45" s="406">
        <v>0</v>
      </c>
    </row>
    <row r="46" spans="1:9" ht="13.5" customHeight="1" x14ac:dyDescent="0.15">
      <c r="A46" s="30" t="s">
        <v>230</v>
      </c>
      <c r="B46" s="451" t="s">
        <v>151</v>
      </c>
      <c r="C46" s="39">
        <f t="shared" ref="C46" si="25">SUMIF(C47:C49,"&gt;0")</f>
        <v>66.81</v>
      </c>
      <c r="D46" s="39">
        <f>SUMIF(D47:D49,"&gt;0")</f>
        <v>14728.48</v>
      </c>
      <c r="E46" s="18">
        <f>SUMIF(E47:E49,"&gt;0")</f>
        <v>397.04</v>
      </c>
      <c r="F46" s="39">
        <f t="shared" ref="F46:I46" si="26">SUMIF(F47:F49,"&gt;0")</f>
        <v>14717.91</v>
      </c>
      <c r="G46" s="18">
        <f t="shared" si="26"/>
        <v>397.04</v>
      </c>
      <c r="H46" s="39">
        <f t="shared" si="26"/>
        <v>10.57</v>
      </c>
      <c r="I46" s="18">
        <f t="shared" si="26"/>
        <v>0</v>
      </c>
    </row>
    <row r="47" spans="1:9" ht="13.5" customHeight="1" x14ac:dyDescent="0.15">
      <c r="A47" s="197"/>
      <c r="B47" s="446" t="s">
        <v>418</v>
      </c>
      <c r="C47" s="274">
        <v>3.98</v>
      </c>
      <c r="D47" s="36">
        <f t="shared" ref="D47:E49" si="27">IF(F47&gt;0,F47,0)+IF(H47&gt;0,H47,0)</f>
        <v>269.58</v>
      </c>
      <c r="E47" s="19">
        <f t="shared" si="27"/>
        <v>397.04</v>
      </c>
      <c r="F47" s="274">
        <v>269.58</v>
      </c>
      <c r="G47" s="424">
        <v>397.04</v>
      </c>
      <c r="H47" s="274">
        <v>0</v>
      </c>
      <c r="I47" s="424">
        <v>0</v>
      </c>
    </row>
    <row r="48" spans="1:9" ht="13.5" customHeight="1" x14ac:dyDescent="0.15">
      <c r="A48" s="197"/>
      <c r="B48" s="446" t="s">
        <v>419</v>
      </c>
      <c r="C48" s="274">
        <v>62.83</v>
      </c>
      <c r="D48" s="36">
        <f t="shared" si="27"/>
        <v>14458.9</v>
      </c>
      <c r="E48" s="19">
        <f t="shared" si="27"/>
        <v>0</v>
      </c>
      <c r="F48" s="274">
        <v>14448.33</v>
      </c>
      <c r="G48" s="424">
        <v>0</v>
      </c>
      <c r="H48" s="274">
        <v>10.57</v>
      </c>
      <c r="I48" s="424">
        <v>0</v>
      </c>
    </row>
    <row r="49" spans="1:9" ht="13.5" customHeight="1" x14ac:dyDescent="0.15">
      <c r="A49" s="200"/>
      <c r="B49" s="200" t="s">
        <v>420</v>
      </c>
      <c r="C49" s="201">
        <v>0</v>
      </c>
      <c r="D49" s="27">
        <f t="shared" si="27"/>
        <v>0</v>
      </c>
      <c r="E49" s="56">
        <f t="shared" si="27"/>
        <v>0</v>
      </c>
      <c r="F49" s="201">
        <v>0</v>
      </c>
      <c r="G49" s="406">
        <v>0</v>
      </c>
      <c r="H49" s="201">
        <v>0</v>
      </c>
      <c r="I49" s="406">
        <v>0</v>
      </c>
    </row>
    <row r="50" spans="1:9" ht="13.5" customHeight="1" x14ac:dyDescent="0.15">
      <c r="A50" s="30" t="s">
        <v>231</v>
      </c>
      <c r="B50" s="451" t="s">
        <v>151</v>
      </c>
      <c r="C50" s="39">
        <f t="shared" ref="C50" si="28">SUMIF(C51:C53,"&gt;0")</f>
        <v>151.11000000000001</v>
      </c>
      <c r="D50" s="39">
        <f>SUMIF(D51:D53,"&gt;0")</f>
        <v>22537.579999999998</v>
      </c>
      <c r="E50" s="18">
        <f>SUMIF(E51:E53,"&gt;0")</f>
        <v>0</v>
      </c>
      <c r="F50" s="39">
        <f t="shared" ref="F50:I50" si="29">SUMIF(F51:F53,"&gt;0")</f>
        <v>22468.079999999998</v>
      </c>
      <c r="G50" s="18">
        <f t="shared" si="29"/>
        <v>0</v>
      </c>
      <c r="H50" s="39">
        <f t="shared" si="29"/>
        <v>69.5</v>
      </c>
      <c r="I50" s="18">
        <f t="shared" si="29"/>
        <v>0</v>
      </c>
    </row>
    <row r="51" spans="1:9" ht="13.5" customHeight="1" x14ac:dyDescent="0.15">
      <c r="A51" s="197"/>
      <c r="B51" s="446" t="s">
        <v>418</v>
      </c>
      <c r="C51" s="274">
        <v>0.25</v>
      </c>
      <c r="D51" s="36">
        <f t="shared" ref="D51:E53" si="30">IF(F51&gt;0,F51,0)+IF(H51&gt;0,H51,0)</f>
        <v>123.46</v>
      </c>
      <c r="E51" s="19">
        <f t="shared" si="30"/>
        <v>0</v>
      </c>
      <c r="F51" s="274">
        <v>84.1</v>
      </c>
      <c r="G51" s="424">
        <v>0</v>
      </c>
      <c r="H51" s="274">
        <v>39.36</v>
      </c>
      <c r="I51" s="424">
        <v>0</v>
      </c>
    </row>
    <row r="52" spans="1:9" ht="13.5" customHeight="1" x14ac:dyDescent="0.15">
      <c r="A52" s="197"/>
      <c r="B52" s="446" t="s">
        <v>419</v>
      </c>
      <c r="C52" s="274">
        <v>150.86000000000001</v>
      </c>
      <c r="D52" s="36">
        <f t="shared" si="30"/>
        <v>22414.12</v>
      </c>
      <c r="E52" s="19">
        <f t="shared" si="30"/>
        <v>0</v>
      </c>
      <c r="F52" s="274">
        <v>22383.98</v>
      </c>
      <c r="G52" s="424">
        <v>0</v>
      </c>
      <c r="H52" s="274">
        <v>30.14</v>
      </c>
      <c r="I52" s="424">
        <v>0</v>
      </c>
    </row>
    <row r="53" spans="1:9" ht="13.5" customHeight="1" x14ac:dyDescent="0.15">
      <c r="A53" s="200"/>
      <c r="B53" s="200" t="s">
        <v>420</v>
      </c>
      <c r="C53" s="201">
        <v>0</v>
      </c>
      <c r="D53" s="27">
        <f t="shared" si="30"/>
        <v>0</v>
      </c>
      <c r="E53" s="56">
        <f t="shared" si="30"/>
        <v>0</v>
      </c>
      <c r="F53" s="201">
        <v>0</v>
      </c>
      <c r="G53" s="406">
        <v>0</v>
      </c>
      <c r="H53" s="201">
        <v>0</v>
      </c>
      <c r="I53" s="406">
        <v>0</v>
      </c>
    </row>
    <row r="54" spans="1:9" ht="13.5" customHeight="1" x14ac:dyDescent="0.15">
      <c r="A54" s="69" t="s">
        <v>39</v>
      </c>
      <c r="B54" s="451" t="s">
        <v>151</v>
      </c>
      <c r="C54" s="39">
        <f t="shared" ref="C54" si="31">SUMIF(C55:C57,"&gt;0")</f>
        <v>43.26</v>
      </c>
      <c r="D54" s="39">
        <f>SUMIF(D55:D57,"&gt;0")</f>
        <v>6440.9199999999992</v>
      </c>
      <c r="E54" s="18">
        <f>SUMIF(E55:E57,"&gt;0")</f>
        <v>0</v>
      </c>
      <c r="F54" s="39">
        <f t="shared" ref="F54:I54" si="32">SUMIF(F55:F57,"&gt;0")</f>
        <v>6440.1799999999994</v>
      </c>
      <c r="G54" s="18">
        <f t="shared" si="32"/>
        <v>0</v>
      </c>
      <c r="H54" s="39">
        <f t="shared" si="32"/>
        <v>0.74</v>
      </c>
      <c r="I54" s="18">
        <f t="shared" si="32"/>
        <v>0</v>
      </c>
    </row>
    <row r="55" spans="1:9" ht="13.5" customHeight="1" x14ac:dyDescent="0.15">
      <c r="A55" s="69"/>
      <c r="B55" s="446" t="s">
        <v>418</v>
      </c>
      <c r="C55" s="274">
        <v>0.03</v>
      </c>
      <c r="D55" s="36">
        <f t="shared" ref="D55:E57" si="33">IF(F55&gt;0,F55,0)+IF(H55&gt;0,H55,0)</f>
        <v>13.73</v>
      </c>
      <c r="E55" s="19">
        <f t="shared" si="33"/>
        <v>0</v>
      </c>
      <c r="F55" s="274">
        <v>13.73</v>
      </c>
      <c r="G55" s="424">
        <v>0</v>
      </c>
      <c r="H55" s="274">
        <v>0</v>
      </c>
      <c r="I55" s="424">
        <v>0</v>
      </c>
    </row>
    <row r="56" spans="1:9" ht="13.5" customHeight="1" x14ac:dyDescent="0.15">
      <c r="A56" s="69"/>
      <c r="B56" s="446" t="s">
        <v>419</v>
      </c>
      <c r="C56" s="274">
        <v>43.23</v>
      </c>
      <c r="D56" s="36">
        <f t="shared" si="33"/>
        <v>6427.19</v>
      </c>
      <c r="E56" s="19">
        <f t="shared" si="33"/>
        <v>0</v>
      </c>
      <c r="F56" s="274">
        <v>6426.45</v>
      </c>
      <c r="G56" s="424">
        <v>0</v>
      </c>
      <c r="H56" s="274">
        <v>0.74</v>
      </c>
      <c r="I56" s="424">
        <v>0</v>
      </c>
    </row>
    <row r="57" spans="1:9" ht="13.5" customHeight="1" x14ac:dyDescent="0.15">
      <c r="A57" s="69"/>
      <c r="B57" s="200" t="s">
        <v>420</v>
      </c>
      <c r="C57" s="201">
        <v>0</v>
      </c>
      <c r="D57" s="27">
        <f t="shared" si="33"/>
        <v>0</v>
      </c>
      <c r="E57" s="56">
        <f t="shared" si="33"/>
        <v>0</v>
      </c>
      <c r="F57" s="201">
        <v>0</v>
      </c>
      <c r="G57" s="406">
        <v>0</v>
      </c>
      <c r="H57" s="201">
        <v>0</v>
      </c>
      <c r="I57" s="406">
        <v>0</v>
      </c>
    </row>
    <row r="58" spans="1:9" ht="13.5" customHeight="1" x14ac:dyDescent="0.15">
      <c r="A58" s="30" t="s">
        <v>43</v>
      </c>
      <c r="B58" s="451" t="s">
        <v>151</v>
      </c>
      <c r="C58" s="39">
        <f t="shared" ref="C58" si="34">SUMIF(C59:C61,"&gt;0")</f>
        <v>11.2</v>
      </c>
      <c r="D58" s="39">
        <f>SUMIF(D59:D61,"&gt;0")</f>
        <v>2136.08</v>
      </c>
      <c r="E58" s="18">
        <f>SUMIF(E59:E61,"&gt;0")</f>
        <v>0</v>
      </c>
      <c r="F58" s="39">
        <f t="shared" ref="F58:I58" si="35">SUMIF(F59:F61,"&gt;0")</f>
        <v>2136.08</v>
      </c>
      <c r="G58" s="18">
        <f t="shared" si="35"/>
        <v>0</v>
      </c>
      <c r="H58" s="39">
        <f t="shared" si="35"/>
        <v>0</v>
      </c>
      <c r="I58" s="18">
        <f t="shared" si="35"/>
        <v>0</v>
      </c>
    </row>
    <row r="59" spans="1:9" ht="13.5" customHeight="1" x14ac:dyDescent="0.15">
      <c r="A59" s="197"/>
      <c r="B59" s="446" t="s">
        <v>418</v>
      </c>
      <c r="C59" s="274">
        <v>0.01</v>
      </c>
      <c r="D59" s="36">
        <f t="shared" ref="D59:E61" si="36">IF(F59&gt;0,F59,0)+IF(H59&gt;0,H59,0)</f>
        <v>0.5</v>
      </c>
      <c r="E59" s="19">
        <f t="shared" si="36"/>
        <v>0</v>
      </c>
      <c r="F59" s="274">
        <v>0.5</v>
      </c>
      <c r="G59" s="424">
        <v>0</v>
      </c>
      <c r="H59" s="274">
        <v>0</v>
      </c>
      <c r="I59" s="424">
        <v>0</v>
      </c>
    </row>
    <row r="60" spans="1:9" ht="13.5" customHeight="1" x14ac:dyDescent="0.15">
      <c r="A60" s="197"/>
      <c r="B60" s="446" t="s">
        <v>419</v>
      </c>
      <c r="C60" s="274">
        <v>11.19</v>
      </c>
      <c r="D60" s="36">
        <f t="shared" si="36"/>
        <v>2135.58</v>
      </c>
      <c r="E60" s="19">
        <f t="shared" si="36"/>
        <v>0</v>
      </c>
      <c r="F60" s="274">
        <v>2135.58</v>
      </c>
      <c r="G60" s="424">
        <v>0</v>
      </c>
      <c r="H60" s="274">
        <v>0</v>
      </c>
      <c r="I60" s="424">
        <v>0</v>
      </c>
    </row>
    <row r="61" spans="1:9" ht="13.5" customHeight="1" x14ac:dyDescent="0.15">
      <c r="A61" s="200"/>
      <c r="B61" s="200" t="s">
        <v>420</v>
      </c>
      <c r="C61" s="201">
        <v>0</v>
      </c>
      <c r="D61" s="27">
        <f t="shared" si="36"/>
        <v>0</v>
      </c>
      <c r="E61" s="56">
        <f t="shared" si="36"/>
        <v>0</v>
      </c>
      <c r="F61" s="201">
        <v>0</v>
      </c>
      <c r="G61" s="406">
        <v>0</v>
      </c>
      <c r="H61" s="201">
        <v>0</v>
      </c>
      <c r="I61" s="406">
        <v>0</v>
      </c>
    </row>
    <row r="62" spans="1:9" ht="13.5" customHeight="1" x14ac:dyDescent="0.15">
      <c r="A62" s="30" t="s">
        <v>45</v>
      </c>
      <c r="B62" s="451" t="s">
        <v>151</v>
      </c>
      <c r="C62" s="39">
        <f t="shared" ref="C62" si="37">SUMIF(C63:C65,"&gt;0")</f>
        <v>9.91</v>
      </c>
      <c r="D62" s="39">
        <f>SUMIF(D63:D65,"&gt;0")</f>
        <v>3769.54</v>
      </c>
      <c r="E62" s="18">
        <f>SUMIF(E63:E65,"&gt;0")</f>
        <v>0</v>
      </c>
      <c r="F62" s="39">
        <f t="shared" ref="F62:I62" si="38">SUMIF(F63:F65,"&gt;0")</f>
        <v>3452.2200000000003</v>
      </c>
      <c r="G62" s="18">
        <f t="shared" si="38"/>
        <v>0</v>
      </c>
      <c r="H62" s="39">
        <f t="shared" si="38"/>
        <v>317.32</v>
      </c>
      <c r="I62" s="18">
        <f t="shared" si="38"/>
        <v>0</v>
      </c>
    </row>
    <row r="63" spans="1:9" ht="13.5" customHeight="1" x14ac:dyDescent="0.15">
      <c r="A63" s="197"/>
      <c r="B63" s="446" t="s">
        <v>418</v>
      </c>
      <c r="C63" s="274">
        <v>5.2</v>
      </c>
      <c r="D63" s="36">
        <f t="shared" ref="D63:E65" si="39">IF(F63&gt;0,F63,0)+IF(H63&gt;0,H63,0)</f>
        <v>254.01999999999998</v>
      </c>
      <c r="E63" s="19">
        <f t="shared" si="39"/>
        <v>0</v>
      </c>
      <c r="F63" s="274">
        <v>41.61</v>
      </c>
      <c r="G63" s="424">
        <v>0</v>
      </c>
      <c r="H63" s="274">
        <v>212.41</v>
      </c>
      <c r="I63" s="424">
        <v>0</v>
      </c>
    </row>
    <row r="64" spans="1:9" ht="13.5" customHeight="1" x14ac:dyDescent="0.15">
      <c r="A64" s="197"/>
      <c r="B64" s="446" t="s">
        <v>419</v>
      </c>
      <c r="C64" s="274">
        <v>4.71</v>
      </c>
      <c r="D64" s="36">
        <f t="shared" si="39"/>
        <v>3515.52</v>
      </c>
      <c r="E64" s="19">
        <f t="shared" si="39"/>
        <v>0</v>
      </c>
      <c r="F64" s="274">
        <v>3410.61</v>
      </c>
      <c r="G64" s="424">
        <v>0</v>
      </c>
      <c r="H64" s="274">
        <v>104.91</v>
      </c>
      <c r="I64" s="424">
        <v>0</v>
      </c>
    </row>
    <row r="65" spans="1:9" ht="13.5" customHeight="1" x14ac:dyDescent="0.15">
      <c r="A65" s="208"/>
      <c r="B65" s="208" t="s">
        <v>420</v>
      </c>
      <c r="C65" s="209">
        <v>0</v>
      </c>
      <c r="D65" s="92">
        <f t="shared" si="39"/>
        <v>0</v>
      </c>
      <c r="E65" s="98">
        <f t="shared" si="39"/>
        <v>0</v>
      </c>
      <c r="F65" s="209">
        <v>0</v>
      </c>
      <c r="G65" s="441">
        <v>0</v>
      </c>
      <c r="H65" s="209">
        <v>0</v>
      </c>
      <c r="I65" s="441">
        <v>0</v>
      </c>
    </row>
    <row r="66" spans="1:9" s="6" customFormat="1" ht="12.95" customHeight="1" x14ac:dyDescent="0.15">
      <c r="A66" s="6" t="s">
        <v>421</v>
      </c>
    </row>
    <row r="67" spans="1:9" s="6" customFormat="1" ht="12.95" customHeight="1" x14ac:dyDescent="0.15">
      <c r="A67" s="6" t="s">
        <v>422</v>
      </c>
    </row>
    <row r="68" spans="1:9" s="6" customFormat="1" ht="12.95" customHeight="1" x14ac:dyDescent="0.15">
      <c r="A68" s="6" t="s">
        <v>423</v>
      </c>
    </row>
    <row r="69" spans="1:9" s="6" customFormat="1" ht="12.95" customHeight="1" x14ac:dyDescent="0.15">
      <c r="A69" s="6" t="s">
        <v>424</v>
      </c>
    </row>
    <row r="70" spans="1:9" x14ac:dyDescent="0.15">
      <c r="A70"/>
      <c r="B70"/>
      <c r="C70"/>
      <c r="D70"/>
      <c r="E70"/>
      <c r="F70"/>
      <c r="G70"/>
      <c r="H70"/>
      <c r="I70"/>
    </row>
  </sheetData>
  <mergeCells count="7">
    <mergeCell ref="A3:A5"/>
    <mergeCell ref="B3:B5"/>
    <mergeCell ref="C3:C5"/>
    <mergeCell ref="D3:I3"/>
    <mergeCell ref="D4:E4"/>
    <mergeCell ref="F4:G4"/>
    <mergeCell ref="H4:I4"/>
  </mergeCells>
  <phoneticPr fontId="4"/>
  <conditionalFormatting sqref="A6">
    <cfRule type="cellIs" dxfId="12" priority="1" operator="between">
      <formula>43466</formula>
      <formula>43830</formula>
    </cfRule>
  </conditionalFormatting>
  <dataValidations count="1">
    <dataValidation type="decimal" operator="greaterThanOrEqual" allowBlank="1" showInputMessage="1" showErrorMessage="1" sqref="C11:C13 F11:I13 C15:C17 F15:I17 F19:I21 C19:C21 F23:I25 C23:C25 F27:I29 C27:C29 F31:I33 C31:C33 F35:I37 C35:C37 F39:I41 C39:C41 F43:I45 C43:C45 F47:I49 C47:C49 F51:I53 C51:C53 F55:I57 C55:C57 F59:I61 C59:C61 C63:C69 F63:I69" xr:uid="{BFF1A913-1C77-4F4E-B1BE-CF974118859C}">
      <formula1>0</formula1>
    </dataValidation>
  </dataValidations>
  <pageMargins left="0.39370078740157483" right="0.39370078740157483" top="0.78740157480314965" bottom="0.39370078740157483" header="0" footer="0"/>
  <pageSetup paperSize="9" scale="74" fitToHeight="0" pageOrder="overThenDown" orientation="portrait"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3">
    <pageSetUpPr fitToPage="1"/>
  </sheetPr>
  <dimension ref="A1:AB38"/>
  <sheetViews>
    <sheetView view="pageBreakPreview" topLeftCell="N1" zoomScaleNormal="100" zoomScaleSheetLayoutView="100" workbookViewId="0">
      <selection activeCell="J28" sqref="J28"/>
    </sheetView>
  </sheetViews>
  <sheetFormatPr defaultColWidth="6" defaultRowHeight="13.5" x14ac:dyDescent="0.15"/>
  <cols>
    <col min="1" max="1" width="15.75" customWidth="1"/>
    <col min="2" max="2" width="7.5" style="12" customWidth="1"/>
    <col min="3" max="28" width="13.125" customWidth="1"/>
  </cols>
  <sheetData>
    <row r="1" spans="1:28" x14ac:dyDescent="0.15">
      <c r="A1" t="s">
        <v>425</v>
      </c>
      <c r="B1"/>
    </row>
    <row r="2" spans="1:28" ht="14.25" x14ac:dyDescent="0.15">
      <c r="B2"/>
      <c r="AB2" s="9" t="s">
        <v>426</v>
      </c>
    </row>
    <row r="3" spans="1:28" ht="13.5" customHeight="1" x14ac:dyDescent="0.15">
      <c r="A3" s="684" t="s">
        <v>705</v>
      </c>
      <c r="B3" s="736"/>
      <c r="C3" s="761" t="s">
        <v>148</v>
      </c>
      <c r="D3" s="761" t="s">
        <v>427</v>
      </c>
      <c r="E3" s="761"/>
      <c r="F3" s="761"/>
      <c r="G3" s="761"/>
      <c r="H3" s="761"/>
      <c r="I3" s="761"/>
      <c r="J3" s="761"/>
      <c r="K3" s="761"/>
      <c r="L3" s="761"/>
      <c r="M3" s="761"/>
      <c r="N3" s="761"/>
      <c r="O3" s="761"/>
      <c r="P3" s="761"/>
      <c r="Q3" s="761" t="s">
        <v>428</v>
      </c>
      <c r="R3" s="761"/>
      <c r="S3" s="761"/>
      <c r="T3" s="761"/>
      <c r="U3" s="761"/>
      <c r="V3" s="761"/>
      <c r="W3" s="761"/>
      <c r="X3" s="761"/>
      <c r="Y3" s="761"/>
      <c r="Z3" s="761"/>
      <c r="AA3" s="761"/>
      <c r="AB3" s="761"/>
    </row>
    <row r="4" spans="1:28" ht="14.1" customHeight="1" x14ac:dyDescent="0.15">
      <c r="A4" s="739"/>
      <c r="B4" s="740"/>
      <c r="C4" s="761"/>
      <c r="D4" s="22" t="s">
        <v>163</v>
      </c>
      <c r="E4" s="22" t="s">
        <v>429</v>
      </c>
      <c r="F4" s="22" t="s">
        <v>430</v>
      </c>
      <c r="G4" s="22" t="s">
        <v>431</v>
      </c>
      <c r="H4" s="22" t="s">
        <v>432</v>
      </c>
      <c r="I4" s="22" t="s">
        <v>433</v>
      </c>
      <c r="J4" s="22" t="s">
        <v>434</v>
      </c>
      <c r="K4" s="22" t="s">
        <v>435</v>
      </c>
      <c r="L4" s="22" t="s">
        <v>436</v>
      </c>
      <c r="M4" s="22" t="s">
        <v>437</v>
      </c>
      <c r="N4" s="22" t="s">
        <v>438</v>
      </c>
      <c r="O4" s="22" t="s">
        <v>439</v>
      </c>
      <c r="P4" s="22" t="s">
        <v>14</v>
      </c>
      <c r="Q4" s="22" t="s">
        <v>163</v>
      </c>
      <c r="R4" s="22" t="s">
        <v>440</v>
      </c>
      <c r="S4" s="22" t="s">
        <v>441</v>
      </c>
      <c r="T4" s="22" t="s">
        <v>442</v>
      </c>
      <c r="U4" s="22" t="s">
        <v>443</v>
      </c>
      <c r="V4" s="22" t="s">
        <v>444</v>
      </c>
      <c r="W4" s="22" t="s">
        <v>445</v>
      </c>
      <c r="X4" s="22" t="s">
        <v>446</v>
      </c>
      <c r="Y4" s="22" t="s">
        <v>447</v>
      </c>
      <c r="Z4" s="22" t="s">
        <v>448</v>
      </c>
      <c r="AA4" s="22" t="s">
        <v>449</v>
      </c>
      <c r="AB4" s="22" t="s">
        <v>14</v>
      </c>
    </row>
    <row r="5" spans="1:28" ht="13.5" customHeight="1" x14ac:dyDescent="0.15">
      <c r="A5" s="143">
        <v>45383</v>
      </c>
      <c r="B5" s="57" t="s">
        <v>450</v>
      </c>
      <c r="C5" s="42">
        <v>252696</v>
      </c>
      <c r="D5" s="42" cm="1">
        <f t="array" ref="D5">SUMPRODUCT((MOD(ROW(D7:D34)-MIN(ROW(D7:D34)),2)=0)*(D7:D34&gt;0)*D7:D34)</f>
        <v>250562.34999999998</v>
      </c>
      <c r="E5" s="42" cm="1">
        <f t="array" ref="E5">SUMPRODUCT((MOD(ROW(E7:E34)-MIN(ROW(E7:E34)),2)=0)*(E7:E34&gt;0)*E7:E34)</f>
        <v>122961.72000000002</v>
      </c>
      <c r="F5" s="42" cm="1">
        <f t="array" ref="F5">SUMPRODUCT((MOD(ROW(F7:F34)-MIN(ROW(F7:F34)),2)=0)*(F7:F34&gt;0)*F7:F34)</f>
        <v>112129.3</v>
      </c>
      <c r="G5" s="42" cm="1">
        <f t="array" ref="G5">SUMPRODUCT((MOD(ROW(G7:G34)-MIN(ROW(G7:G34)),2)=0)*(G7:G34&gt;0)*G7:G34)</f>
        <v>0</v>
      </c>
      <c r="H5" s="42" cm="1">
        <f t="array" ref="H5">SUMPRODUCT((MOD(ROW(H7:H34)-MIN(ROW(H7:H34)),2)=0)*(H7:H34&gt;0)*H7:H34)</f>
        <v>0</v>
      </c>
      <c r="I5" s="42" cm="1">
        <f t="array" ref="I5">SUMPRODUCT((MOD(ROW(I7:I34)-MIN(ROW(I7:I34)),2)=0)*(I7:I34&gt;0)*I7:I34)</f>
        <v>25.41</v>
      </c>
      <c r="J5" s="42" cm="1">
        <f t="array" ref="J5">SUMPRODUCT((MOD(ROW(J7:J34)-MIN(ROW(J7:J34)),2)=0)*(J7:J34&gt;0)*J7:J34)</f>
        <v>0</v>
      </c>
      <c r="K5" s="42" cm="1">
        <f t="array" ref="K5">SUMPRODUCT((MOD(ROW(K7:K34)-MIN(ROW(K7:K34)),2)=0)*(K7:K34&gt;0)*K7:K34)</f>
        <v>2.9699999999999998</v>
      </c>
      <c r="L5" s="42" cm="1">
        <f t="array" ref="L5">SUMPRODUCT((MOD(ROW(L7:L34)-MIN(ROW(L7:L34)),2)=0)*(L7:L34&gt;0)*L7:L34)</f>
        <v>0</v>
      </c>
      <c r="M5" s="42" cm="1">
        <f t="array" ref="M5">SUMPRODUCT((MOD(ROW(M7:M34)-MIN(ROW(M7:M34)),2)=0)*(M7:M34&gt;0)*M7:M34)</f>
        <v>424.92999999999995</v>
      </c>
      <c r="N5" s="42" cm="1">
        <f t="array" ref="N5">SUMPRODUCT((MOD(ROW(N7:N34)-MIN(ROW(N7:N34)),2)=0)*(N7:N34&gt;0)*N7:N34)</f>
        <v>0</v>
      </c>
      <c r="O5" s="42" cm="1">
        <f t="array" ref="O5">SUMPRODUCT((MOD(ROW(O7:O34)-MIN(ROW(O7:O34)),2)=0)*(O7:O34&gt;0)*O7:O34)</f>
        <v>0</v>
      </c>
      <c r="P5" s="42" cm="1">
        <f t="array" ref="P5">SUMPRODUCT((MOD(ROW(P7:P34)-MIN(ROW(P7:P34)),2)=0)*(P7:P34&gt;0)*P7:P34)</f>
        <v>15018.02</v>
      </c>
      <c r="Q5" s="42" cm="1">
        <f t="array" ref="Q5">SUMPRODUCT((MOD(ROW(Q7:Q34)-MIN(ROW(Q7:Q34)),2)=0)*(Q7:Q34&gt;0)*Q7:Q34)</f>
        <v>2132.23</v>
      </c>
      <c r="R5" s="42" cm="1">
        <f t="array" ref="R5">SUMPRODUCT((MOD(ROW(R7:R34)-MIN(ROW(R7:R34)),2)=0)*(R7:R34&gt;0)*R7:R34)</f>
        <v>0</v>
      </c>
      <c r="S5" s="42" cm="1">
        <f t="array" ref="S5">SUMPRODUCT((MOD(ROW(S7:S34)-MIN(ROW(S7:S34)),2)=0)*(S7:S34&gt;0)*S7:S34)</f>
        <v>40.17</v>
      </c>
      <c r="T5" s="42" cm="1">
        <f t="array" ref="T5">SUMPRODUCT((MOD(ROW(T7:T34)-MIN(ROW(T7:T34)),2)=0)*(T7:T34&gt;0)*T7:T34)</f>
        <v>0</v>
      </c>
      <c r="U5" s="42" cm="1">
        <f t="array" ref="U5">SUMPRODUCT((MOD(ROW(U7:U34)-MIN(ROW(U7:U34)),2)=0)*(U7:U34&gt;0)*U7:U34)</f>
        <v>0</v>
      </c>
      <c r="V5" s="42" cm="1">
        <f t="array" ref="V5">SUMPRODUCT((MOD(ROW(V7:V34)-MIN(ROW(V7:V34)),2)=0)*(V7:V34&gt;0)*V7:V34)</f>
        <v>5.79</v>
      </c>
      <c r="W5" s="42" cm="1">
        <f t="array" ref="W5">SUMPRODUCT((MOD(ROW(W7:W34)-MIN(ROW(W7:W34)),2)=0)*(W7:W34&gt;0)*W7:W34)</f>
        <v>0</v>
      </c>
      <c r="X5" s="42" cm="1">
        <f t="array" ref="X5">SUMPRODUCT((MOD(ROW(X7:X34)-MIN(ROW(X7:X34)),2)=0)*(X7:X34&gt;0)*X7:X34)</f>
        <v>0</v>
      </c>
      <c r="Y5" s="42" cm="1">
        <f t="array" ref="Y5">SUMPRODUCT((MOD(ROW(Y7:Y34)-MIN(ROW(Y7:Y34)),2)=0)*(Y7:Y34&gt;0)*Y7:Y34)</f>
        <v>0</v>
      </c>
      <c r="Z5" s="42" cm="1">
        <f t="array" ref="Z5">SUMPRODUCT((MOD(ROW(Z7:Z34)-MIN(ROW(Z7:Z34)),2)=0)*(Z7:Z34&gt;0)*Z7:Z34)</f>
        <v>0</v>
      </c>
      <c r="AA5" s="42" cm="1">
        <f t="array" ref="AA5">SUMPRODUCT((MOD(ROW(AA7:AA34)-MIN(ROW(AA7:AA34)),2)=0)*(AA7:AA34&gt;0)*AA7:AA34)</f>
        <v>0</v>
      </c>
      <c r="AB5" s="42" cm="1">
        <f t="array" ref="AB5">SUMPRODUCT((MOD(ROW(AB7:AB34)-MIN(ROW(AB7:AB34)),2)=0)*(AB7:AB34&gt;0)*AB7:AB34)</f>
        <v>2086.27</v>
      </c>
    </row>
    <row r="6" spans="1:28" ht="13.5" customHeight="1" thickBot="1" x14ac:dyDescent="0.2">
      <c r="A6" s="140"/>
      <c r="B6" s="58" t="s">
        <v>451</v>
      </c>
      <c r="C6" s="15">
        <v>4430</v>
      </c>
      <c r="D6" s="15">
        <v>4282</v>
      </c>
      <c r="E6" s="15" cm="1">
        <f t="array" ref="E6">SUMPRODUCT((MOD(ROW(E8:E34)-MIN(ROW(E8:E34)),2)=0)*(E8:E34&gt;0)*E8:E34)</f>
        <v>594.99000000000012</v>
      </c>
      <c r="F6" s="15" cm="1">
        <f t="array" ref="F6">SUMPRODUCT((MOD(ROW(F8:F34)-MIN(ROW(F8:F34)),2)=0)*(F8:F34&gt;0)*F8:F34)</f>
        <v>3240.29</v>
      </c>
      <c r="G6" s="15" cm="1">
        <f t="array" ref="G6">SUMPRODUCT((MOD(ROW(G8:G34)-MIN(ROW(G8:G34)),2)=0)*(G8:G34&gt;0)*G8:G34)</f>
        <v>0</v>
      </c>
      <c r="H6" s="15" cm="1">
        <f t="array" ref="H6">SUMPRODUCT((MOD(ROW(H8:H34)-MIN(ROW(H8:H34)),2)=0)*(H8:H34&gt;0)*H8:H34)</f>
        <v>0</v>
      </c>
      <c r="I6" s="15" cm="1">
        <f t="array" ref="I6">SUMPRODUCT((MOD(ROW(I8:I34)-MIN(ROW(I8:I34)),2)=0)*(I8:I34&gt;0)*I8:I34)</f>
        <v>0</v>
      </c>
      <c r="J6" s="15" cm="1">
        <f t="array" ref="J6">SUMPRODUCT((MOD(ROW(J8:J34)-MIN(ROW(J8:J34)),2)=0)*(J8:J34&gt;0)*J8:J34)</f>
        <v>0</v>
      </c>
      <c r="K6" s="15" cm="1">
        <f t="array" ref="K6">SUMPRODUCT((MOD(ROW(K8:K34)-MIN(ROW(K8:K34)),2)=0)*(K8:K34&gt;0)*K8:K34)</f>
        <v>0</v>
      </c>
      <c r="L6" s="15" cm="1">
        <f t="array" ref="L6">SUMPRODUCT((MOD(ROW(L8:L34)-MIN(ROW(L8:L34)),2)=0)*(L8:L34&gt;0)*L8:L34)</f>
        <v>0</v>
      </c>
      <c r="M6" s="15" cm="1">
        <f t="array" ref="M6">SUMPRODUCT((MOD(ROW(M8:M34)-MIN(ROW(M8:M34)),2)=0)*(M8:M34&gt;0)*M8:M34)</f>
        <v>227.18</v>
      </c>
      <c r="N6" s="15" cm="1">
        <f t="array" ref="N6">SUMPRODUCT((MOD(ROW(N8:N34)-MIN(ROW(N8:N34)),2)=0)*(N8:N34&gt;0)*N8:N34)</f>
        <v>0</v>
      </c>
      <c r="O6" s="15" cm="1">
        <f t="array" ref="O6">SUMPRODUCT((MOD(ROW(O8:O34)-MIN(ROW(O8:O34)),2)=0)*(O8:O34&gt;0)*O8:O34)</f>
        <v>0</v>
      </c>
      <c r="P6" s="15" cm="1">
        <f t="array" ref="P6">SUMPRODUCT((MOD(ROW(P8:P34)-MIN(ROW(P8:P34)),2)=0)*(P8:P34&gt;0)*P8:P34)</f>
        <v>220.23000000000002</v>
      </c>
      <c r="Q6" s="15" cm="1">
        <f t="array" ref="Q6">SUMPRODUCT((MOD(ROW(Q8:Q34)-MIN(ROW(Q8:Q34)),2)=0)*(Q8:Q34&gt;0)*Q8:Q34)</f>
        <v>147.86000000000001</v>
      </c>
      <c r="R6" s="15" cm="1">
        <f t="array" ref="R6">SUMPRODUCT((MOD(ROW(R8:R34)-MIN(ROW(R8:R34)),2)=0)*(R8:R34&gt;0)*R8:R34)</f>
        <v>0</v>
      </c>
      <c r="S6" s="15" cm="1">
        <f t="array" ref="S6">SUMPRODUCT((MOD(ROW(S8:S34)-MIN(ROW(S8:S34)),2)=0)*(S8:S34&gt;0)*S8:S34)</f>
        <v>0</v>
      </c>
      <c r="T6" s="15" cm="1">
        <f t="array" ref="T6">SUMPRODUCT((MOD(ROW(T8:T34)-MIN(ROW(T8:T34)),2)=0)*(T8:T34&gt;0)*T8:T34)</f>
        <v>0</v>
      </c>
      <c r="U6" s="15" cm="1">
        <f t="array" ref="U6">SUMPRODUCT((MOD(ROW(U8:U34)-MIN(ROW(U8:U34)),2)=0)*(U8:U34&gt;0)*U8:U34)</f>
        <v>0</v>
      </c>
      <c r="V6" s="15" cm="1">
        <f t="array" ref="V6">SUMPRODUCT((MOD(ROW(V8:V34)-MIN(ROW(V8:V34)),2)=0)*(V8:V34&gt;0)*V8:V34)</f>
        <v>0</v>
      </c>
      <c r="W6" s="15" cm="1">
        <f t="array" ref="W6">SUMPRODUCT((MOD(ROW(W8:W34)-MIN(ROW(W8:W34)),2)=0)*(W8:W34&gt;0)*W8:W34)</f>
        <v>0</v>
      </c>
      <c r="X6" s="15" cm="1">
        <f t="array" ref="X6">SUMPRODUCT((MOD(ROW(X8:X34)-MIN(ROW(X8:X34)),2)=0)*(X8:X34&gt;0)*X8:X34)</f>
        <v>0</v>
      </c>
      <c r="Y6" s="15" cm="1">
        <f t="array" ref="Y6">SUMPRODUCT((MOD(ROW(Y8:Y34)-MIN(ROW(Y8:Y34)),2)=0)*(Y8:Y34&gt;0)*Y8:Y34)</f>
        <v>0</v>
      </c>
      <c r="Z6" s="15" cm="1">
        <f t="array" ref="Z6">SUMPRODUCT((MOD(ROW(Z8:Z34)-MIN(ROW(Z8:Z34)),2)=0)*(Z8:Z34&gt;0)*Z8:Z34)</f>
        <v>0</v>
      </c>
      <c r="AA6" s="15" cm="1">
        <f t="array" ref="AA6">SUMPRODUCT((MOD(ROW(AA8:AA34)-MIN(ROW(AA8:AA34)),2)=0)*(AA8:AA34&gt;0)*AA8:AA34)</f>
        <v>0</v>
      </c>
      <c r="AB6" s="15" cm="1">
        <f t="array" ref="AB6">SUMPRODUCT((MOD(ROW(AB8:AB34)-MIN(ROW(AB8:AB34)),2)=0)*(AB8:AB34&gt;0)*AB8:AB34)</f>
        <v>147.86000000000001</v>
      </c>
    </row>
    <row r="7" spans="1:28" ht="13.5" customHeight="1" thickTop="1" x14ac:dyDescent="0.15">
      <c r="A7" s="30" t="s">
        <v>15</v>
      </c>
      <c r="B7" s="61" t="s">
        <v>452</v>
      </c>
      <c r="C7" s="34">
        <f>IF(D7&gt;0,D7,0)+IF(Q7&gt;0,Q7,0)</f>
        <v>1566.56</v>
      </c>
      <c r="D7" s="34">
        <f>SUMIF(E7:L7,"&gt;0")+SUMIF(M7:P7,"&gt;0")</f>
        <v>1566.56</v>
      </c>
      <c r="E7" s="273">
        <v>69.260000000000005</v>
      </c>
      <c r="F7" s="273">
        <v>0</v>
      </c>
      <c r="G7" s="273">
        <v>0</v>
      </c>
      <c r="H7" s="273">
        <v>0</v>
      </c>
      <c r="I7" s="273">
        <v>0</v>
      </c>
      <c r="J7" s="273">
        <v>0</v>
      </c>
      <c r="K7" s="273">
        <v>0</v>
      </c>
      <c r="L7" s="273">
        <v>0</v>
      </c>
      <c r="M7" s="273">
        <v>0</v>
      </c>
      <c r="N7" s="273">
        <v>0</v>
      </c>
      <c r="O7" s="273">
        <v>0</v>
      </c>
      <c r="P7" s="273">
        <v>1497.3</v>
      </c>
      <c r="Q7" s="34">
        <f>SUMIF(R7:AB7,"&gt;0")</f>
        <v>0</v>
      </c>
      <c r="R7" s="273">
        <v>0</v>
      </c>
      <c r="S7" s="273">
        <v>0</v>
      </c>
      <c r="T7" s="273">
        <v>0</v>
      </c>
      <c r="U7" s="273">
        <v>0</v>
      </c>
      <c r="V7" s="273">
        <v>0</v>
      </c>
      <c r="W7" s="273">
        <v>0</v>
      </c>
      <c r="X7" s="273">
        <v>0</v>
      </c>
      <c r="Y7" s="273">
        <v>0</v>
      </c>
      <c r="Z7" s="273">
        <v>0</v>
      </c>
      <c r="AA7" s="273">
        <v>0</v>
      </c>
      <c r="AB7" s="273">
        <v>0</v>
      </c>
    </row>
    <row r="8" spans="1:28" ht="13.5" customHeight="1" x14ac:dyDescent="0.15">
      <c r="A8" s="137"/>
      <c r="B8" s="62" t="s">
        <v>453</v>
      </c>
      <c r="C8" s="29">
        <f>IF(D8&gt;0,D8,0)+IF(Q8&gt;0,Q8,0)</f>
        <v>0</v>
      </c>
      <c r="D8" s="29">
        <f>SUMIF(E8:L8,"&gt;0")+SUMIF(M8:P8,"&gt;0")</f>
        <v>0</v>
      </c>
      <c r="E8" s="198">
        <v>0</v>
      </c>
      <c r="F8" s="450">
        <v>0</v>
      </c>
      <c r="G8" s="450">
        <v>0</v>
      </c>
      <c r="H8" s="198">
        <v>0</v>
      </c>
      <c r="I8" s="450">
        <v>0</v>
      </c>
      <c r="J8" s="198">
        <v>0</v>
      </c>
      <c r="K8" s="198">
        <v>0</v>
      </c>
      <c r="L8" s="198">
        <v>0</v>
      </c>
      <c r="M8" s="450">
        <v>0</v>
      </c>
      <c r="N8" s="450">
        <v>0</v>
      </c>
      <c r="O8" s="450">
        <v>0</v>
      </c>
      <c r="P8" s="198">
        <v>0</v>
      </c>
      <c r="Q8" s="29">
        <f>SUMIF(R8:AB8,"&gt;0")</f>
        <v>0</v>
      </c>
      <c r="R8" s="198">
        <v>0</v>
      </c>
      <c r="S8" s="198">
        <v>0</v>
      </c>
      <c r="T8" s="450">
        <v>0</v>
      </c>
      <c r="U8" s="198">
        <v>0</v>
      </c>
      <c r="V8" s="450">
        <v>0</v>
      </c>
      <c r="W8" s="198">
        <v>0</v>
      </c>
      <c r="X8" s="450">
        <v>0</v>
      </c>
      <c r="Y8" s="198">
        <v>0</v>
      </c>
      <c r="Z8" s="198">
        <v>0</v>
      </c>
      <c r="AA8" s="198">
        <v>0</v>
      </c>
      <c r="AB8" s="198">
        <v>0</v>
      </c>
    </row>
    <row r="9" spans="1:28" ht="13.5" customHeight="1" x14ac:dyDescent="0.15">
      <c r="A9" s="30" t="s">
        <v>454</v>
      </c>
      <c r="B9" s="63" t="s">
        <v>452</v>
      </c>
      <c r="C9" s="39">
        <f t="shared" ref="C9:C34" si="0">IF(D9&gt;0,D9,0)+IF(Q9&gt;0,Q9,0)</f>
        <v>7261.1200000000008</v>
      </c>
      <c r="D9" s="39">
        <f t="shared" ref="D9:D34" si="1">SUMIF(E9:L9,"&gt;0")+SUMIF(M9:P9,"&gt;0")</f>
        <v>7217.7300000000005</v>
      </c>
      <c r="E9" s="452">
        <v>6202.72</v>
      </c>
      <c r="F9" s="452">
        <v>4.26</v>
      </c>
      <c r="G9" s="452">
        <v>0</v>
      </c>
      <c r="H9" s="452">
        <v>0</v>
      </c>
      <c r="I9" s="452">
        <v>0</v>
      </c>
      <c r="J9" s="452">
        <v>0</v>
      </c>
      <c r="K9" s="452">
        <v>0</v>
      </c>
      <c r="L9" s="452">
        <v>0</v>
      </c>
      <c r="M9" s="452">
        <v>0</v>
      </c>
      <c r="N9" s="452">
        <v>0</v>
      </c>
      <c r="O9" s="452">
        <v>0</v>
      </c>
      <c r="P9" s="452">
        <v>1010.75</v>
      </c>
      <c r="Q9" s="39">
        <f t="shared" ref="Q9:Q34" si="2">SUMIF(R9:AB9,"&gt;0")</f>
        <v>43.39</v>
      </c>
      <c r="R9" s="452">
        <v>0</v>
      </c>
      <c r="S9" s="452">
        <v>0</v>
      </c>
      <c r="T9" s="452">
        <v>0</v>
      </c>
      <c r="U9" s="452">
        <v>0</v>
      </c>
      <c r="V9" s="452">
        <v>0</v>
      </c>
      <c r="W9" s="452">
        <v>0</v>
      </c>
      <c r="X9" s="452">
        <v>0</v>
      </c>
      <c r="Y9" s="452">
        <v>0</v>
      </c>
      <c r="Z9" s="452">
        <v>0</v>
      </c>
      <c r="AA9" s="452">
        <v>0</v>
      </c>
      <c r="AB9" s="452">
        <v>43.39</v>
      </c>
    </row>
    <row r="10" spans="1:28" ht="13.5" customHeight="1" x14ac:dyDescent="0.15">
      <c r="A10" s="137"/>
      <c r="B10" s="64" t="s">
        <v>453</v>
      </c>
      <c r="C10" s="27">
        <f t="shared" si="0"/>
        <v>0</v>
      </c>
      <c r="D10" s="27">
        <f t="shared" si="1"/>
        <v>0</v>
      </c>
      <c r="E10" s="201">
        <v>0</v>
      </c>
      <c r="F10" s="201">
        <v>0</v>
      </c>
      <c r="G10" s="201">
        <v>0</v>
      </c>
      <c r="H10" s="201">
        <v>0</v>
      </c>
      <c r="I10" s="201">
        <v>0</v>
      </c>
      <c r="J10" s="201">
        <v>0</v>
      </c>
      <c r="K10" s="201">
        <v>0</v>
      </c>
      <c r="L10" s="201">
        <v>0</v>
      </c>
      <c r="M10" s="201">
        <v>0</v>
      </c>
      <c r="N10" s="201">
        <v>0</v>
      </c>
      <c r="O10" s="201">
        <v>0</v>
      </c>
      <c r="P10" s="201">
        <v>0</v>
      </c>
      <c r="Q10" s="27">
        <f t="shared" si="2"/>
        <v>0</v>
      </c>
      <c r="R10" s="201">
        <v>0</v>
      </c>
      <c r="S10" s="201">
        <v>0</v>
      </c>
      <c r="T10" s="201">
        <v>0</v>
      </c>
      <c r="U10" s="201">
        <v>0</v>
      </c>
      <c r="V10" s="201">
        <v>0</v>
      </c>
      <c r="W10" s="201">
        <v>0</v>
      </c>
      <c r="X10" s="201">
        <v>0</v>
      </c>
      <c r="Y10" s="201">
        <v>0</v>
      </c>
      <c r="Z10" s="201">
        <v>0</v>
      </c>
      <c r="AA10" s="201">
        <v>0</v>
      </c>
      <c r="AB10" s="201">
        <v>0</v>
      </c>
    </row>
    <row r="11" spans="1:28" ht="13.5" customHeight="1" x14ac:dyDescent="0.15">
      <c r="A11" s="30" t="s">
        <v>223</v>
      </c>
      <c r="B11" s="63" t="s">
        <v>452</v>
      </c>
      <c r="C11" s="39">
        <f t="shared" si="0"/>
        <v>46115.530000000006</v>
      </c>
      <c r="D11" s="39">
        <f t="shared" si="1"/>
        <v>46107.570000000007</v>
      </c>
      <c r="E11" s="452">
        <v>19539.900000000001</v>
      </c>
      <c r="F11" s="452">
        <v>22102.98</v>
      </c>
      <c r="G11" s="452">
        <v>0</v>
      </c>
      <c r="H11" s="452">
        <v>0</v>
      </c>
      <c r="I11" s="452">
        <v>0</v>
      </c>
      <c r="J11" s="452">
        <v>0</v>
      </c>
      <c r="K11" s="452">
        <v>0</v>
      </c>
      <c r="L11" s="452">
        <v>0</v>
      </c>
      <c r="M11" s="452">
        <v>0</v>
      </c>
      <c r="N11" s="452">
        <v>0</v>
      </c>
      <c r="O11" s="452">
        <v>0</v>
      </c>
      <c r="P11" s="452">
        <v>4464.6899999999996</v>
      </c>
      <c r="Q11" s="39">
        <f t="shared" si="2"/>
        <v>7.96</v>
      </c>
      <c r="R11" s="452">
        <v>0</v>
      </c>
      <c r="S11" s="452">
        <v>0</v>
      </c>
      <c r="T11" s="452">
        <v>0</v>
      </c>
      <c r="U11" s="452">
        <v>0</v>
      </c>
      <c r="V11" s="452">
        <v>0</v>
      </c>
      <c r="W11" s="452">
        <v>0</v>
      </c>
      <c r="X11" s="452">
        <v>0</v>
      </c>
      <c r="Y11" s="452">
        <v>0</v>
      </c>
      <c r="Z11" s="452">
        <v>0</v>
      </c>
      <c r="AA11" s="452">
        <v>0</v>
      </c>
      <c r="AB11" s="452">
        <v>7.96</v>
      </c>
    </row>
    <row r="12" spans="1:28" ht="13.5" customHeight="1" x14ac:dyDescent="0.15">
      <c r="A12" s="137"/>
      <c r="B12" s="64" t="s">
        <v>453</v>
      </c>
      <c r="C12" s="27">
        <f t="shared" si="0"/>
        <v>0</v>
      </c>
      <c r="D12" s="27">
        <f t="shared" si="1"/>
        <v>0</v>
      </c>
      <c r="E12" s="201">
        <v>0</v>
      </c>
      <c r="F12" s="201">
        <v>0</v>
      </c>
      <c r="G12" s="201">
        <v>0</v>
      </c>
      <c r="H12" s="201">
        <v>0</v>
      </c>
      <c r="I12" s="201">
        <v>0</v>
      </c>
      <c r="J12" s="201">
        <v>0</v>
      </c>
      <c r="K12" s="201">
        <v>0</v>
      </c>
      <c r="L12" s="201">
        <v>0</v>
      </c>
      <c r="M12" s="201">
        <v>0</v>
      </c>
      <c r="N12" s="201">
        <v>0</v>
      </c>
      <c r="O12" s="201">
        <v>0</v>
      </c>
      <c r="P12" s="201">
        <v>0</v>
      </c>
      <c r="Q12" s="27">
        <f t="shared" si="2"/>
        <v>0</v>
      </c>
      <c r="R12" s="201">
        <v>0</v>
      </c>
      <c r="S12" s="201">
        <v>0</v>
      </c>
      <c r="T12" s="201">
        <v>0</v>
      </c>
      <c r="U12" s="201">
        <v>0</v>
      </c>
      <c r="V12" s="201">
        <v>0</v>
      </c>
      <c r="W12" s="201">
        <v>0</v>
      </c>
      <c r="X12" s="201">
        <v>0</v>
      </c>
      <c r="Y12" s="201">
        <v>0</v>
      </c>
      <c r="Z12" s="201">
        <v>0</v>
      </c>
      <c r="AA12" s="201">
        <v>0</v>
      </c>
      <c r="AB12" s="201">
        <v>0</v>
      </c>
    </row>
    <row r="13" spans="1:28" ht="13.5" customHeight="1" x14ac:dyDescent="0.15">
      <c r="A13" s="30" t="s">
        <v>224</v>
      </c>
      <c r="B13" s="63" t="s">
        <v>452</v>
      </c>
      <c r="C13" s="39">
        <f t="shared" si="0"/>
        <v>5121.34</v>
      </c>
      <c r="D13" s="39">
        <f t="shared" si="1"/>
        <v>5121.34</v>
      </c>
      <c r="E13" s="452">
        <v>1302.18</v>
      </c>
      <c r="F13" s="452">
        <v>2821.25</v>
      </c>
      <c r="G13" s="452">
        <v>0</v>
      </c>
      <c r="H13" s="452">
        <v>0</v>
      </c>
      <c r="I13" s="452">
        <v>0</v>
      </c>
      <c r="J13" s="452">
        <v>0</v>
      </c>
      <c r="K13" s="452">
        <v>0</v>
      </c>
      <c r="L13" s="452">
        <v>0</v>
      </c>
      <c r="M13" s="452">
        <v>0</v>
      </c>
      <c r="N13" s="452">
        <v>0</v>
      </c>
      <c r="O13" s="452">
        <v>0</v>
      </c>
      <c r="P13" s="452">
        <v>997.91</v>
      </c>
      <c r="Q13" s="39">
        <f t="shared" si="2"/>
        <v>0</v>
      </c>
      <c r="R13" s="452">
        <v>0</v>
      </c>
      <c r="S13" s="452">
        <v>0</v>
      </c>
      <c r="T13" s="452">
        <v>0</v>
      </c>
      <c r="U13" s="452">
        <v>0</v>
      </c>
      <c r="V13" s="452">
        <v>0</v>
      </c>
      <c r="W13" s="452">
        <v>0</v>
      </c>
      <c r="X13" s="452">
        <v>0</v>
      </c>
      <c r="Y13" s="452">
        <v>0</v>
      </c>
      <c r="Z13" s="452">
        <v>0</v>
      </c>
      <c r="AA13" s="452">
        <v>0</v>
      </c>
      <c r="AB13" s="452">
        <v>0</v>
      </c>
    </row>
    <row r="14" spans="1:28" ht="13.5" customHeight="1" x14ac:dyDescent="0.15">
      <c r="A14" s="137"/>
      <c r="B14" s="64" t="s">
        <v>453</v>
      </c>
      <c r="C14" s="27">
        <f t="shared" si="0"/>
        <v>0</v>
      </c>
      <c r="D14" s="27">
        <f t="shared" si="1"/>
        <v>0</v>
      </c>
      <c r="E14" s="201">
        <v>0</v>
      </c>
      <c r="F14" s="201">
        <v>0</v>
      </c>
      <c r="G14" s="201">
        <v>0</v>
      </c>
      <c r="H14" s="201">
        <v>0</v>
      </c>
      <c r="I14" s="201">
        <v>0</v>
      </c>
      <c r="J14" s="201">
        <v>0</v>
      </c>
      <c r="K14" s="201">
        <v>0</v>
      </c>
      <c r="L14" s="201">
        <v>0</v>
      </c>
      <c r="M14" s="201">
        <v>0</v>
      </c>
      <c r="N14" s="201">
        <v>0</v>
      </c>
      <c r="O14" s="201">
        <v>0</v>
      </c>
      <c r="P14" s="201">
        <v>0</v>
      </c>
      <c r="Q14" s="27">
        <f t="shared" si="2"/>
        <v>0</v>
      </c>
      <c r="R14" s="201">
        <v>0</v>
      </c>
      <c r="S14" s="201">
        <v>0</v>
      </c>
      <c r="T14" s="201">
        <v>0</v>
      </c>
      <c r="U14" s="201">
        <v>0</v>
      </c>
      <c r="V14" s="201">
        <v>0</v>
      </c>
      <c r="W14" s="201">
        <v>0</v>
      </c>
      <c r="X14" s="201">
        <v>0</v>
      </c>
      <c r="Y14" s="201">
        <v>0</v>
      </c>
      <c r="Z14" s="201">
        <v>0</v>
      </c>
      <c r="AA14" s="201">
        <v>0</v>
      </c>
      <c r="AB14" s="201">
        <v>0</v>
      </c>
    </row>
    <row r="15" spans="1:28" ht="13.5" customHeight="1" x14ac:dyDescent="0.15">
      <c r="A15" s="30" t="s">
        <v>225</v>
      </c>
      <c r="B15" s="63" t="s">
        <v>452</v>
      </c>
      <c r="C15" s="39">
        <f t="shared" si="0"/>
        <v>23296.929999999997</v>
      </c>
      <c r="D15" s="39">
        <f t="shared" si="1"/>
        <v>23283.329999999998</v>
      </c>
      <c r="E15" s="452">
        <v>16674.46</v>
      </c>
      <c r="F15" s="452">
        <v>6043.23</v>
      </c>
      <c r="G15" s="452">
        <v>0</v>
      </c>
      <c r="H15" s="452">
        <v>0</v>
      </c>
      <c r="I15" s="452">
        <v>0</v>
      </c>
      <c r="J15" s="452">
        <v>0</v>
      </c>
      <c r="K15" s="452">
        <v>0</v>
      </c>
      <c r="L15" s="452">
        <v>0</v>
      </c>
      <c r="M15" s="452">
        <v>0</v>
      </c>
      <c r="N15" s="452">
        <v>0</v>
      </c>
      <c r="O15" s="452">
        <v>0</v>
      </c>
      <c r="P15" s="452">
        <v>565.64</v>
      </c>
      <c r="Q15" s="39">
        <f t="shared" si="2"/>
        <v>13.6</v>
      </c>
      <c r="R15" s="452">
        <v>0</v>
      </c>
      <c r="S15" s="452">
        <v>0</v>
      </c>
      <c r="T15" s="452">
        <v>0</v>
      </c>
      <c r="U15" s="452">
        <v>0</v>
      </c>
      <c r="V15" s="452">
        <v>0</v>
      </c>
      <c r="W15" s="452">
        <v>0</v>
      </c>
      <c r="X15" s="452">
        <v>0</v>
      </c>
      <c r="Y15" s="452">
        <v>0</v>
      </c>
      <c r="Z15" s="452">
        <v>0</v>
      </c>
      <c r="AA15" s="452">
        <v>0</v>
      </c>
      <c r="AB15" s="452">
        <v>13.6</v>
      </c>
    </row>
    <row r="16" spans="1:28" ht="13.5" customHeight="1" x14ac:dyDescent="0.15">
      <c r="A16" s="137"/>
      <c r="B16" s="64" t="s">
        <v>453</v>
      </c>
      <c r="C16" s="27">
        <f t="shared" si="0"/>
        <v>0</v>
      </c>
      <c r="D16" s="27">
        <f t="shared" si="1"/>
        <v>0</v>
      </c>
      <c r="E16" s="201">
        <v>0</v>
      </c>
      <c r="F16" s="201">
        <v>0</v>
      </c>
      <c r="G16" s="201">
        <v>0</v>
      </c>
      <c r="H16" s="201">
        <v>0</v>
      </c>
      <c r="I16" s="201">
        <v>0</v>
      </c>
      <c r="J16" s="201">
        <v>0</v>
      </c>
      <c r="K16" s="201">
        <v>0</v>
      </c>
      <c r="L16" s="201">
        <v>0</v>
      </c>
      <c r="M16" s="201">
        <v>0</v>
      </c>
      <c r="N16" s="201">
        <v>0</v>
      </c>
      <c r="O16" s="201">
        <v>0</v>
      </c>
      <c r="P16" s="201">
        <v>0</v>
      </c>
      <c r="Q16" s="27">
        <f t="shared" si="2"/>
        <v>0</v>
      </c>
      <c r="R16" s="201">
        <v>0</v>
      </c>
      <c r="S16" s="201">
        <v>0</v>
      </c>
      <c r="T16" s="201">
        <v>0</v>
      </c>
      <c r="U16" s="201">
        <v>0</v>
      </c>
      <c r="V16" s="201">
        <v>0</v>
      </c>
      <c r="W16" s="201">
        <v>0</v>
      </c>
      <c r="X16" s="201">
        <v>0</v>
      </c>
      <c r="Y16" s="201">
        <v>0</v>
      </c>
      <c r="Z16" s="201">
        <v>0</v>
      </c>
      <c r="AA16" s="201">
        <v>0</v>
      </c>
      <c r="AB16" s="201">
        <v>0</v>
      </c>
    </row>
    <row r="17" spans="1:28" ht="13.5" customHeight="1" x14ac:dyDescent="0.15">
      <c r="A17" s="30" t="s">
        <v>226</v>
      </c>
      <c r="B17" s="63" t="s">
        <v>452</v>
      </c>
      <c r="C17" s="39">
        <f t="shared" si="0"/>
        <v>17947.89</v>
      </c>
      <c r="D17" s="39">
        <f t="shared" si="1"/>
        <v>17825.309999999998</v>
      </c>
      <c r="E17" s="452">
        <v>11942.9</v>
      </c>
      <c r="F17" s="452">
        <v>5351.24</v>
      </c>
      <c r="G17" s="452">
        <v>0</v>
      </c>
      <c r="H17" s="452">
        <v>0</v>
      </c>
      <c r="I17" s="452">
        <v>0</v>
      </c>
      <c r="J17" s="452">
        <v>0</v>
      </c>
      <c r="K17" s="452">
        <v>0</v>
      </c>
      <c r="L17" s="452">
        <v>0</v>
      </c>
      <c r="M17" s="452">
        <v>56.64</v>
      </c>
      <c r="N17" s="452">
        <v>0</v>
      </c>
      <c r="O17" s="452">
        <v>0</v>
      </c>
      <c r="P17" s="452">
        <v>474.53</v>
      </c>
      <c r="Q17" s="39">
        <f t="shared" si="2"/>
        <v>122.58</v>
      </c>
      <c r="R17" s="452">
        <v>0</v>
      </c>
      <c r="S17" s="452">
        <v>0</v>
      </c>
      <c r="T17" s="452">
        <v>0</v>
      </c>
      <c r="U17" s="452">
        <v>0</v>
      </c>
      <c r="V17" s="452">
        <v>0.85</v>
      </c>
      <c r="W17" s="452">
        <v>0</v>
      </c>
      <c r="X17" s="452">
        <v>0</v>
      </c>
      <c r="Y17" s="452">
        <v>0</v>
      </c>
      <c r="Z17" s="452">
        <v>0</v>
      </c>
      <c r="AA17" s="452">
        <v>0</v>
      </c>
      <c r="AB17" s="452">
        <v>121.73</v>
      </c>
    </row>
    <row r="18" spans="1:28" ht="13.5" customHeight="1" x14ac:dyDescent="0.15">
      <c r="A18" s="137"/>
      <c r="B18" s="64" t="s">
        <v>453</v>
      </c>
      <c r="C18" s="27">
        <f t="shared" si="0"/>
        <v>1100.8200000000002</v>
      </c>
      <c r="D18" s="27">
        <f t="shared" si="1"/>
        <v>1100.8200000000002</v>
      </c>
      <c r="E18" s="201">
        <v>401.61</v>
      </c>
      <c r="F18" s="201">
        <v>699.21</v>
      </c>
      <c r="G18" s="201">
        <v>0</v>
      </c>
      <c r="H18" s="201">
        <v>0</v>
      </c>
      <c r="I18" s="201">
        <v>0</v>
      </c>
      <c r="J18" s="201">
        <v>0</v>
      </c>
      <c r="K18" s="201">
        <v>0</v>
      </c>
      <c r="L18" s="201">
        <v>0</v>
      </c>
      <c r="M18" s="201">
        <v>0</v>
      </c>
      <c r="N18" s="201">
        <v>0</v>
      </c>
      <c r="O18" s="201">
        <v>0</v>
      </c>
      <c r="P18" s="201">
        <v>0</v>
      </c>
      <c r="Q18" s="27">
        <f t="shared" si="2"/>
        <v>0</v>
      </c>
      <c r="R18" s="201">
        <v>0</v>
      </c>
      <c r="S18" s="201">
        <v>0</v>
      </c>
      <c r="T18" s="201">
        <v>0</v>
      </c>
      <c r="U18" s="201">
        <v>0</v>
      </c>
      <c r="V18" s="201">
        <v>0</v>
      </c>
      <c r="W18" s="201">
        <v>0</v>
      </c>
      <c r="X18" s="201">
        <v>0</v>
      </c>
      <c r="Y18" s="201">
        <v>0</v>
      </c>
      <c r="Z18" s="201">
        <v>0</v>
      </c>
      <c r="AA18" s="201">
        <v>0</v>
      </c>
      <c r="AB18" s="201">
        <v>0</v>
      </c>
    </row>
    <row r="19" spans="1:28" ht="13.5" customHeight="1" x14ac:dyDescent="0.15">
      <c r="A19" s="30" t="s">
        <v>227</v>
      </c>
      <c r="B19" s="63" t="s">
        <v>452</v>
      </c>
      <c r="C19" s="39">
        <f t="shared" si="0"/>
        <v>32327.320000000003</v>
      </c>
      <c r="D19" s="39">
        <f t="shared" si="1"/>
        <v>32307.83</v>
      </c>
      <c r="E19" s="452">
        <v>26331.77</v>
      </c>
      <c r="F19" s="452">
        <v>4335.32</v>
      </c>
      <c r="G19" s="452">
        <v>0</v>
      </c>
      <c r="H19" s="452">
        <v>0</v>
      </c>
      <c r="I19" s="452">
        <v>0</v>
      </c>
      <c r="J19" s="452">
        <v>0</v>
      </c>
      <c r="K19" s="452">
        <v>0</v>
      </c>
      <c r="L19" s="452">
        <v>0</v>
      </c>
      <c r="M19" s="452">
        <v>0</v>
      </c>
      <c r="N19" s="452">
        <v>0</v>
      </c>
      <c r="O19" s="452">
        <v>0</v>
      </c>
      <c r="P19" s="452">
        <v>1640.74</v>
      </c>
      <c r="Q19" s="39">
        <f t="shared" si="2"/>
        <v>19.489999999999998</v>
      </c>
      <c r="R19" s="452">
        <v>0</v>
      </c>
      <c r="S19" s="452">
        <v>0</v>
      </c>
      <c r="T19" s="452">
        <v>0</v>
      </c>
      <c r="U19" s="452">
        <v>0</v>
      </c>
      <c r="V19" s="452">
        <v>0</v>
      </c>
      <c r="W19" s="452">
        <v>0</v>
      </c>
      <c r="X19" s="452">
        <v>0</v>
      </c>
      <c r="Y19" s="452">
        <v>0</v>
      </c>
      <c r="Z19" s="452">
        <v>0</v>
      </c>
      <c r="AA19" s="452">
        <v>0</v>
      </c>
      <c r="AB19" s="452">
        <v>19.489999999999998</v>
      </c>
    </row>
    <row r="20" spans="1:28" ht="13.5" customHeight="1" x14ac:dyDescent="0.15">
      <c r="A20" s="137"/>
      <c r="B20" s="64" t="s">
        <v>453</v>
      </c>
      <c r="C20" s="27">
        <f t="shared" si="0"/>
        <v>0</v>
      </c>
      <c r="D20" s="27">
        <f t="shared" si="1"/>
        <v>0</v>
      </c>
      <c r="E20" s="201">
        <v>0</v>
      </c>
      <c r="F20" s="201">
        <v>0</v>
      </c>
      <c r="G20" s="201">
        <v>0</v>
      </c>
      <c r="H20" s="201">
        <v>0</v>
      </c>
      <c r="I20" s="201">
        <v>0</v>
      </c>
      <c r="J20" s="201">
        <v>0</v>
      </c>
      <c r="K20" s="201">
        <v>0</v>
      </c>
      <c r="L20" s="201">
        <v>0</v>
      </c>
      <c r="M20" s="201">
        <v>0</v>
      </c>
      <c r="N20" s="201">
        <v>0</v>
      </c>
      <c r="O20" s="201">
        <v>0</v>
      </c>
      <c r="P20" s="201">
        <v>0</v>
      </c>
      <c r="Q20" s="27">
        <f t="shared" si="2"/>
        <v>0</v>
      </c>
      <c r="R20" s="201">
        <v>0</v>
      </c>
      <c r="S20" s="201">
        <v>0</v>
      </c>
      <c r="T20" s="201">
        <v>0</v>
      </c>
      <c r="U20" s="201">
        <v>0</v>
      </c>
      <c r="V20" s="201">
        <v>0</v>
      </c>
      <c r="W20" s="201">
        <v>0</v>
      </c>
      <c r="X20" s="201">
        <v>0</v>
      </c>
      <c r="Y20" s="201">
        <v>0</v>
      </c>
      <c r="Z20" s="201">
        <v>0</v>
      </c>
      <c r="AA20" s="201">
        <v>0</v>
      </c>
      <c r="AB20" s="201">
        <v>0</v>
      </c>
    </row>
    <row r="21" spans="1:28" ht="13.5" customHeight="1" x14ac:dyDescent="0.15">
      <c r="A21" s="30" t="s">
        <v>228</v>
      </c>
      <c r="B21" s="63" t="s">
        <v>452</v>
      </c>
      <c r="C21" s="39">
        <f t="shared" si="0"/>
        <v>10031.290000000001</v>
      </c>
      <c r="D21" s="39">
        <f t="shared" si="1"/>
        <v>9762.77</v>
      </c>
      <c r="E21" s="452">
        <v>4552.72</v>
      </c>
      <c r="F21" s="452">
        <v>4953.53</v>
      </c>
      <c r="G21" s="452">
        <v>0</v>
      </c>
      <c r="H21" s="452">
        <v>0</v>
      </c>
      <c r="I21" s="452">
        <v>0</v>
      </c>
      <c r="J21" s="452">
        <v>0</v>
      </c>
      <c r="K21" s="452">
        <v>0</v>
      </c>
      <c r="L21" s="452">
        <v>0</v>
      </c>
      <c r="M21" s="452">
        <v>218.2</v>
      </c>
      <c r="N21" s="452">
        <v>0</v>
      </c>
      <c r="O21" s="452">
        <v>0</v>
      </c>
      <c r="P21" s="452">
        <v>38.32</v>
      </c>
      <c r="Q21" s="39">
        <f t="shared" si="2"/>
        <v>268.52</v>
      </c>
      <c r="R21" s="452">
        <v>0</v>
      </c>
      <c r="S21" s="452">
        <v>0</v>
      </c>
      <c r="T21" s="452">
        <v>0</v>
      </c>
      <c r="U21" s="452">
        <v>0</v>
      </c>
      <c r="V21" s="452">
        <v>0</v>
      </c>
      <c r="W21" s="452">
        <v>0</v>
      </c>
      <c r="X21" s="452">
        <v>0</v>
      </c>
      <c r="Y21" s="452">
        <v>0</v>
      </c>
      <c r="Z21" s="452">
        <v>0</v>
      </c>
      <c r="AA21" s="452">
        <v>0</v>
      </c>
      <c r="AB21" s="452">
        <v>268.52</v>
      </c>
    </row>
    <row r="22" spans="1:28" ht="13.5" customHeight="1" x14ac:dyDescent="0.15">
      <c r="A22" s="137"/>
      <c r="B22" s="64" t="s">
        <v>453</v>
      </c>
      <c r="C22" s="27">
        <f t="shared" si="0"/>
        <v>2776.75</v>
      </c>
      <c r="D22" s="27">
        <f t="shared" si="1"/>
        <v>2628.89</v>
      </c>
      <c r="E22" s="201">
        <v>183.06</v>
      </c>
      <c r="F22" s="201">
        <v>2092.25</v>
      </c>
      <c r="G22" s="201">
        <v>0</v>
      </c>
      <c r="H22" s="201">
        <v>0</v>
      </c>
      <c r="I22" s="201">
        <v>0</v>
      </c>
      <c r="J22" s="201">
        <v>0</v>
      </c>
      <c r="K22" s="201">
        <v>0</v>
      </c>
      <c r="L22" s="201">
        <v>0</v>
      </c>
      <c r="M22" s="201">
        <v>227.18</v>
      </c>
      <c r="N22" s="201">
        <v>0</v>
      </c>
      <c r="O22" s="201">
        <v>0</v>
      </c>
      <c r="P22" s="201">
        <v>126.4</v>
      </c>
      <c r="Q22" s="27">
        <f t="shared" si="2"/>
        <v>147.86000000000001</v>
      </c>
      <c r="R22" s="201">
        <v>0</v>
      </c>
      <c r="S22" s="201">
        <v>0</v>
      </c>
      <c r="T22" s="201">
        <v>0</v>
      </c>
      <c r="U22" s="201">
        <v>0</v>
      </c>
      <c r="V22" s="201">
        <v>0</v>
      </c>
      <c r="W22" s="201">
        <v>0</v>
      </c>
      <c r="X22" s="201">
        <v>0</v>
      </c>
      <c r="Y22" s="201">
        <v>0</v>
      </c>
      <c r="Z22" s="201">
        <v>0</v>
      </c>
      <c r="AA22" s="201">
        <v>0</v>
      </c>
      <c r="AB22" s="201">
        <v>147.86000000000001</v>
      </c>
    </row>
    <row r="23" spans="1:28" ht="13.5" customHeight="1" x14ac:dyDescent="0.15">
      <c r="A23" s="30" t="s">
        <v>229</v>
      </c>
      <c r="B23" s="63" t="s">
        <v>452</v>
      </c>
      <c r="C23" s="39">
        <f t="shared" si="0"/>
        <v>59414</v>
      </c>
      <c r="D23" s="39">
        <f t="shared" si="1"/>
        <v>58155.44</v>
      </c>
      <c r="E23" s="452">
        <v>21604.91</v>
      </c>
      <c r="F23" s="452">
        <v>33216.120000000003</v>
      </c>
      <c r="G23" s="452">
        <v>0</v>
      </c>
      <c r="H23" s="452">
        <v>0</v>
      </c>
      <c r="I23" s="452">
        <v>25.41</v>
      </c>
      <c r="J23" s="452">
        <v>0</v>
      </c>
      <c r="K23" s="452">
        <v>0.34</v>
      </c>
      <c r="L23" s="452">
        <v>0</v>
      </c>
      <c r="M23" s="452">
        <v>44.91</v>
      </c>
      <c r="N23" s="452">
        <v>0</v>
      </c>
      <c r="O23" s="452">
        <v>0</v>
      </c>
      <c r="P23" s="452">
        <v>3263.75</v>
      </c>
      <c r="Q23" s="39">
        <f t="shared" si="2"/>
        <v>1258.56</v>
      </c>
      <c r="R23" s="452">
        <v>0</v>
      </c>
      <c r="S23" s="452">
        <v>40.17</v>
      </c>
      <c r="T23" s="452">
        <v>0</v>
      </c>
      <c r="U23" s="452">
        <v>0</v>
      </c>
      <c r="V23" s="452">
        <v>4.9400000000000004</v>
      </c>
      <c r="W23" s="452">
        <v>0</v>
      </c>
      <c r="X23" s="452">
        <v>0</v>
      </c>
      <c r="Y23" s="452">
        <v>0</v>
      </c>
      <c r="Z23" s="452">
        <v>0</v>
      </c>
      <c r="AA23" s="452">
        <v>0</v>
      </c>
      <c r="AB23" s="452">
        <v>1213.45</v>
      </c>
    </row>
    <row r="24" spans="1:28" ht="13.5" customHeight="1" x14ac:dyDescent="0.15">
      <c r="A24" s="137"/>
      <c r="B24" s="64" t="s">
        <v>453</v>
      </c>
      <c r="C24" s="27">
        <f t="shared" si="0"/>
        <v>155.94000000000003</v>
      </c>
      <c r="D24" s="27">
        <f t="shared" si="1"/>
        <v>155.94000000000003</v>
      </c>
      <c r="E24" s="201">
        <v>2.58</v>
      </c>
      <c r="F24" s="201">
        <v>149.59</v>
      </c>
      <c r="G24" s="201">
        <v>0</v>
      </c>
      <c r="H24" s="201">
        <v>0</v>
      </c>
      <c r="I24" s="201">
        <v>0</v>
      </c>
      <c r="J24" s="201">
        <v>0</v>
      </c>
      <c r="K24" s="201">
        <v>0</v>
      </c>
      <c r="L24" s="201">
        <v>0</v>
      </c>
      <c r="M24" s="201">
        <v>0</v>
      </c>
      <c r="N24" s="201">
        <v>0</v>
      </c>
      <c r="O24" s="201">
        <v>0</v>
      </c>
      <c r="P24" s="201">
        <v>3.77</v>
      </c>
      <c r="Q24" s="27">
        <f t="shared" si="2"/>
        <v>0</v>
      </c>
      <c r="R24" s="201">
        <v>0</v>
      </c>
      <c r="S24" s="201">
        <v>0</v>
      </c>
      <c r="T24" s="201">
        <v>0</v>
      </c>
      <c r="U24" s="201">
        <v>0</v>
      </c>
      <c r="V24" s="201">
        <v>0</v>
      </c>
      <c r="W24" s="201">
        <v>0</v>
      </c>
      <c r="X24" s="201">
        <v>0</v>
      </c>
      <c r="Y24" s="201">
        <v>0</v>
      </c>
      <c r="Z24" s="201">
        <v>0</v>
      </c>
      <c r="AA24" s="201">
        <v>0</v>
      </c>
      <c r="AB24" s="201">
        <v>0</v>
      </c>
    </row>
    <row r="25" spans="1:28" ht="13.5" customHeight="1" x14ac:dyDescent="0.15">
      <c r="A25" s="30" t="s">
        <v>230</v>
      </c>
      <c r="B25" s="63" t="s">
        <v>452</v>
      </c>
      <c r="C25" s="39">
        <f t="shared" si="0"/>
        <v>14728.479999999998</v>
      </c>
      <c r="D25" s="39">
        <f t="shared" si="1"/>
        <v>14717.909999999998</v>
      </c>
      <c r="E25" s="452">
        <v>5567.26</v>
      </c>
      <c r="F25" s="452">
        <v>8461.6299999999992</v>
      </c>
      <c r="G25" s="452">
        <v>0</v>
      </c>
      <c r="H25" s="452">
        <v>0</v>
      </c>
      <c r="I25" s="452">
        <v>0</v>
      </c>
      <c r="J25" s="452">
        <v>0</v>
      </c>
      <c r="K25" s="452">
        <v>2.63</v>
      </c>
      <c r="L25" s="452">
        <v>0</v>
      </c>
      <c r="M25" s="452">
        <v>9.52</v>
      </c>
      <c r="N25" s="452">
        <v>0</v>
      </c>
      <c r="O25" s="452">
        <v>0</v>
      </c>
      <c r="P25" s="452">
        <v>676.87</v>
      </c>
      <c r="Q25" s="39">
        <f t="shared" si="2"/>
        <v>10.57</v>
      </c>
      <c r="R25" s="452">
        <v>0</v>
      </c>
      <c r="S25" s="452">
        <v>0</v>
      </c>
      <c r="T25" s="452">
        <v>0</v>
      </c>
      <c r="U25" s="452">
        <v>0</v>
      </c>
      <c r="V25" s="452">
        <v>0</v>
      </c>
      <c r="W25" s="452">
        <v>0</v>
      </c>
      <c r="X25" s="452">
        <v>0</v>
      </c>
      <c r="Y25" s="452">
        <v>0</v>
      </c>
      <c r="Z25" s="452">
        <v>0</v>
      </c>
      <c r="AA25" s="452">
        <v>0</v>
      </c>
      <c r="AB25" s="452">
        <v>10.57</v>
      </c>
    </row>
    <row r="26" spans="1:28" ht="13.5" customHeight="1" x14ac:dyDescent="0.15">
      <c r="A26" s="137"/>
      <c r="B26" s="64" t="s">
        <v>453</v>
      </c>
      <c r="C26" s="27">
        <f t="shared" si="0"/>
        <v>397.04</v>
      </c>
      <c r="D26" s="27">
        <f t="shared" si="1"/>
        <v>397.04</v>
      </c>
      <c r="E26" s="201">
        <v>7.74</v>
      </c>
      <c r="F26" s="201">
        <v>299.24</v>
      </c>
      <c r="G26" s="201">
        <v>0</v>
      </c>
      <c r="H26" s="201">
        <v>0</v>
      </c>
      <c r="I26" s="201">
        <v>0</v>
      </c>
      <c r="J26" s="201">
        <v>0</v>
      </c>
      <c r="K26" s="201">
        <v>0</v>
      </c>
      <c r="L26" s="201">
        <v>0</v>
      </c>
      <c r="M26" s="201">
        <v>0</v>
      </c>
      <c r="N26" s="201">
        <v>0</v>
      </c>
      <c r="O26" s="201">
        <v>0</v>
      </c>
      <c r="P26" s="201">
        <v>90.06</v>
      </c>
      <c r="Q26" s="27">
        <f t="shared" si="2"/>
        <v>0</v>
      </c>
      <c r="R26" s="201">
        <v>0</v>
      </c>
      <c r="S26" s="201">
        <v>0</v>
      </c>
      <c r="T26" s="201">
        <v>0</v>
      </c>
      <c r="U26" s="201">
        <v>0</v>
      </c>
      <c r="V26" s="201">
        <v>0</v>
      </c>
      <c r="W26" s="201">
        <v>0</v>
      </c>
      <c r="X26" s="201">
        <v>0</v>
      </c>
      <c r="Y26" s="201">
        <v>0</v>
      </c>
      <c r="Z26" s="201">
        <v>0</v>
      </c>
      <c r="AA26" s="201">
        <v>0</v>
      </c>
      <c r="AB26" s="201">
        <v>0</v>
      </c>
    </row>
    <row r="27" spans="1:28" ht="13.5" customHeight="1" x14ac:dyDescent="0.15">
      <c r="A27" s="30" t="s">
        <v>231</v>
      </c>
      <c r="B27" s="63" t="s">
        <v>452</v>
      </c>
      <c r="C27" s="39">
        <f t="shared" si="0"/>
        <v>22537.58</v>
      </c>
      <c r="D27" s="39">
        <f t="shared" si="1"/>
        <v>22468.080000000002</v>
      </c>
      <c r="E27" s="452">
        <v>3136.24</v>
      </c>
      <c r="F27" s="452">
        <v>19245.37</v>
      </c>
      <c r="G27" s="452">
        <v>0</v>
      </c>
      <c r="H27" s="452">
        <v>0</v>
      </c>
      <c r="I27" s="452">
        <v>0</v>
      </c>
      <c r="J27" s="452">
        <v>0</v>
      </c>
      <c r="K27" s="452">
        <v>0</v>
      </c>
      <c r="L27" s="452">
        <v>0</v>
      </c>
      <c r="M27" s="452">
        <v>7.76</v>
      </c>
      <c r="N27" s="452">
        <v>0</v>
      </c>
      <c r="O27" s="452">
        <v>0</v>
      </c>
      <c r="P27" s="452">
        <v>78.709999999999994</v>
      </c>
      <c r="Q27" s="39">
        <f t="shared" si="2"/>
        <v>69.5</v>
      </c>
      <c r="R27" s="452">
        <v>0</v>
      </c>
      <c r="S27" s="452">
        <v>0</v>
      </c>
      <c r="T27" s="452">
        <v>0</v>
      </c>
      <c r="U27" s="452">
        <v>0</v>
      </c>
      <c r="V27" s="452">
        <v>0</v>
      </c>
      <c r="W27" s="452">
        <v>0</v>
      </c>
      <c r="X27" s="452">
        <v>0</v>
      </c>
      <c r="Y27" s="452">
        <v>0</v>
      </c>
      <c r="Z27" s="452">
        <v>0</v>
      </c>
      <c r="AA27" s="452">
        <v>0</v>
      </c>
      <c r="AB27" s="452">
        <v>69.5</v>
      </c>
    </row>
    <row r="28" spans="1:28" ht="13.5" customHeight="1" x14ac:dyDescent="0.15">
      <c r="A28" s="137"/>
      <c r="B28" s="64" t="s">
        <v>453</v>
      </c>
      <c r="C28" s="27">
        <f t="shared" si="0"/>
        <v>0</v>
      </c>
      <c r="D28" s="27">
        <f t="shared" si="1"/>
        <v>0</v>
      </c>
      <c r="E28" s="201">
        <v>0</v>
      </c>
      <c r="F28" s="201">
        <v>0</v>
      </c>
      <c r="G28" s="201">
        <v>0</v>
      </c>
      <c r="H28" s="201">
        <v>0</v>
      </c>
      <c r="I28" s="201">
        <v>0</v>
      </c>
      <c r="J28" s="201">
        <v>0</v>
      </c>
      <c r="K28" s="201">
        <v>0</v>
      </c>
      <c r="L28" s="201">
        <v>0</v>
      </c>
      <c r="M28" s="201">
        <v>0</v>
      </c>
      <c r="N28" s="201">
        <v>0</v>
      </c>
      <c r="O28" s="201">
        <v>0</v>
      </c>
      <c r="P28" s="201">
        <v>0</v>
      </c>
      <c r="Q28" s="27">
        <f t="shared" si="2"/>
        <v>0</v>
      </c>
      <c r="R28" s="201">
        <v>0</v>
      </c>
      <c r="S28" s="201">
        <v>0</v>
      </c>
      <c r="T28" s="201">
        <v>0</v>
      </c>
      <c r="U28" s="201">
        <v>0</v>
      </c>
      <c r="V28" s="201">
        <v>0</v>
      </c>
      <c r="W28" s="201">
        <v>0</v>
      </c>
      <c r="X28" s="201">
        <v>0</v>
      </c>
      <c r="Y28" s="201">
        <v>0</v>
      </c>
      <c r="Z28" s="201">
        <v>0</v>
      </c>
      <c r="AA28" s="201">
        <v>0</v>
      </c>
      <c r="AB28" s="201">
        <v>0</v>
      </c>
    </row>
    <row r="29" spans="1:28" ht="13.5" customHeight="1" x14ac:dyDescent="0.15">
      <c r="A29" s="30" t="s">
        <v>39</v>
      </c>
      <c r="B29" s="63" t="s">
        <v>452</v>
      </c>
      <c r="C29" s="39">
        <f t="shared" si="0"/>
        <v>6440.92</v>
      </c>
      <c r="D29" s="39">
        <f t="shared" si="1"/>
        <v>6440.18</v>
      </c>
      <c r="E29" s="452">
        <v>3382.05</v>
      </c>
      <c r="F29" s="452">
        <v>2868.61</v>
      </c>
      <c r="G29" s="452">
        <v>0</v>
      </c>
      <c r="H29" s="452">
        <v>0</v>
      </c>
      <c r="I29" s="452">
        <v>0</v>
      </c>
      <c r="J29" s="452">
        <v>0</v>
      </c>
      <c r="K29" s="452">
        <v>0</v>
      </c>
      <c r="L29" s="452">
        <v>0</v>
      </c>
      <c r="M29" s="452">
        <v>0</v>
      </c>
      <c r="N29" s="452">
        <v>0</v>
      </c>
      <c r="O29" s="452">
        <v>0</v>
      </c>
      <c r="P29" s="452">
        <v>189.52</v>
      </c>
      <c r="Q29" s="39">
        <f t="shared" si="2"/>
        <v>0.74</v>
      </c>
      <c r="R29" s="452">
        <v>0</v>
      </c>
      <c r="S29" s="452">
        <v>0</v>
      </c>
      <c r="T29" s="452">
        <v>0</v>
      </c>
      <c r="U29" s="452">
        <v>0</v>
      </c>
      <c r="V29" s="452">
        <v>0</v>
      </c>
      <c r="W29" s="452">
        <v>0</v>
      </c>
      <c r="X29" s="452">
        <v>0</v>
      </c>
      <c r="Y29" s="452">
        <v>0</v>
      </c>
      <c r="Z29" s="452">
        <v>0</v>
      </c>
      <c r="AA29" s="452">
        <v>0</v>
      </c>
      <c r="AB29" s="452">
        <v>0.74</v>
      </c>
    </row>
    <row r="30" spans="1:28" ht="13.5" customHeight="1" x14ac:dyDescent="0.15">
      <c r="A30" s="200"/>
      <c r="B30" s="64" t="s">
        <v>453</v>
      </c>
      <c r="C30" s="27">
        <f t="shared" si="0"/>
        <v>0</v>
      </c>
      <c r="D30" s="27">
        <f t="shared" si="1"/>
        <v>0</v>
      </c>
      <c r="E30" s="201">
        <v>0</v>
      </c>
      <c r="F30" s="201">
        <v>0</v>
      </c>
      <c r="G30" s="201">
        <v>0</v>
      </c>
      <c r="H30" s="201">
        <v>0</v>
      </c>
      <c r="I30" s="201">
        <v>0</v>
      </c>
      <c r="J30" s="201">
        <v>0</v>
      </c>
      <c r="K30" s="201">
        <v>0</v>
      </c>
      <c r="L30" s="201">
        <v>0</v>
      </c>
      <c r="M30" s="201">
        <v>0</v>
      </c>
      <c r="N30" s="201">
        <v>0</v>
      </c>
      <c r="O30" s="201">
        <v>0</v>
      </c>
      <c r="P30" s="201">
        <v>0</v>
      </c>
      <c r="Q30" s="27">
        <f t="shared" si="2"/>
        <v>0</v>
      </c>
      <c r="R30" s="201">
        <v>0</v>
      </c>
      <c r="S30" s="201">
        <v>0</v>
      </c>
      <c r="T30" s="201">
        <v>0</v>
      </c>
      <c r="U30" s="201">
        <v>0</v>
      </c>
      <c r="V30" s="201">
        <v>0</v>
      </c>
      <c r="W30" s="201">
        <v>0</v>
      </c>
      <c r="X30" s="201">
        <v>0</v>
      </c>
      <c r="Y30" s="201">
        <v>0</v>
      </c>
      <c r="Z30" s="201">
        <v>0</v>
      </c>
      <c r="AA30" s="201">
        <v>0</v>
      </c>
      <c r="AB30" s="201">
        <v>0</v>
      </c>
    </row>
    <row r="31" spans="1:28" ht="13.5" customHeight="1" x14ac:dyDescent="0.15">
      <c r="A31" s="30" t="s">
        <v>43</v>
      </c>
      <c r="B31" s="63" t="s">
        <v>452</v>
      </c>
      <c r="C31" s="39">
        <f t="shared" si="0"/>
        <v>2136.08</v>
      </c>
      <c r="D31" s="39">
        <f t="shared" si="1"/>
        <v>2136.08</v>
      </c>
      <c r="E31" s="452">
        <v>1508.27</v>
      </c>
      <c r="F31" s="452">
        <v>550.13</v>
      </c>
      <c r="G31" s="452">
        <v>0</v>
      </c>
      <c r="H31" s="452">
        <v>0</v>
      </c>
      <c r="I31" s="452">
        <v>0</v>
      </c>
      <c r="J31" s="452">
        <v>0</v>
      </c>
      <c r="K31" s="452">
        <v>0</v>
      </c>
      <c r="L31" s="452">
        <v>0</v>
      </c>
      <c r="M31" s="452">
        <v>0</v>
      </c>
      <c r="N31" s="452">
        <v>0</v>
      </c>
      <c r="O31" s="452">
        <v>0</v>
      </c>
      <c r="P31" s="452">
        <v>77.680000000000007</v>
      </c>
      <c r="Q31" s="39">
        <f t="shared" si="2"/>
        <v>0</v>
      </c>
      <c r="R31" s="452">
        <v>0</v>
      </c>
      <c r="S31" s="452">
        <v>0</v>
      </c>
      <c r="T31" s="452">
        <v>0</v>
      </c>
      <c r="U31" s="452">
        <v>0</v>
      </c>
      <c r="V31" s="452">
        <v>0</v>
      </c>
      <c r="W31" s="452">
        <v>0</v>
      </c>
      <c r="X31" s="452">
        <v>0</v>
      </c>
      <c r="Y31" s="452">
        <v>0</v>
      </c>
      <c r="Z31" s="452">
        <v>0</v>
      </c>
      <c r="AA31" s="452">
        <v>0</v>
      </c>
      <c r="AB31" s="452">
        <v>0</v>
      </c>
    </row>
    <row r="32" spans="1:28" ht="13.5" customHeight="1" x14ac:dyDescent="0.15">
      <c r="A32" s="137"/>
      <c r="B32" s="64" t="s">
        <v>453</v>
      </c>
      <c r="C32" s="27">
        <f t="shared" si="0"/>
        <v>0</v>
      </c>
      <c r="D32" s="27">
        <f t="shared" si="1"/>
        <v>0</v>
      </c>
      <c r="E32" s="201">
        <v>0</v>
      </c>
      <c r="F32" s="201">
        <v>0</v>
      </c>
      <c r="G32" s="201">
        <v>0</v>
      </c>
      <c r="H32" s="201">
        <v>0</v>
      </c>
      <c r="I32" s="201">
        <v>0</v>
      </c>
      <c r="J32" s="201">
        <v>0</v>
      </c>
      <c r="K32" s="201">
        <v>0</v>
      </c>
      <c r="L32" s="201">
        <v>0</v>
      </c>
      <c r="M32" s="201">
        <v>0</v>
      </c>
      <c r="N32" s="201">
        <v>0</v>
      </c>
      <c r="O32" s="201">
        <v>0</v>
      </c>
      <c r="P32" s="201">
        <v>0</v>
      </c>
      <c r="Q32" s="27">
        <f t="shared" si="2"/>
        <v>0</v>
      </c>
      <c r="R32" s="201">
        <v>0</v>
      </c>
      <c r="S32" s="201">
        <v>0</v>
      </c>
      <c r="T32" s="201">
        <v>0</v>
      </c>
      <c r="U32" s="201">
        <v>0</v>
      </c>
      <c r="V32" s="201">
        <v>0</v>
      </c>
      <c r="W32" s="201">
        <v>0</v>
      </c>
      <c r="X32" s="201">
        <v>0</v>
      </c>
      <c r="Y32" s="201">
        <v>0</v>
      </c>
      <c r="Z32" s="201">
        <v>0</v>
      </c>
      <c r="AA32" s="201">
        <v>0</v>
      </c>
      <c r="AB32" s="201">
        <v>0</v>
      </c>
    </row>
    <row r="33" spans="1:28" ht="13.5" customHeight="1" x14ac:dyDescent="0.15">
      <c r="A33" s="30" t="s">
        <v>45</v>
      </c>
      <c r="B33" s="63" t="s">
        <v>452</v>
      </c>
      <c r="C33" s="39">
        <f t="shared" si="0"/>
        <v>3769.5400000000004</v>
      </c>
      <c r="D33" s="39">
        <f t="shared" si="1"/>
        <v>3452.2200000000003</v>
      </c>
      <c r="E33" s="452">
        <v>1147.08</v>
      </c>
      <c r="F33" s="452">
        <v>2175.63</v>
      </c>
      <c r="G33" s="452">
        <v>0</v>
      </c>
      <c r="H33" s="452">
        <v>0</v>
      </c>
      <c r="I33" s="452">
        <v>0</v>
      </c>
      <c r="J33" s="452">
        <v>0</v>
      </c>
      <c r="K33" s="452">
        <v>0</v>
      </c>
      <c r="L33" s="452">
        <v>0</v>
      </c>
      <c r="M33" s="452">
        <v>87.9</v>
      </c>
      <c r="N33" s="452">
        <v>0</v>
      </c>
      <c r="O33" s="452">
        <v>0</v>
      </c>
      <c r="P33" s="452">
        <v>41.61</v>
      </c>
      <c r="Q33" s="39">
        <f t="shared" si="2"/>
        <v>317.32</v>
      </c>
      <c r="R33" s="452">
        <v>0</v>
      </c>
      <c r="S33" s="452">
        <v>0</v>
      </c>
      <c r="T33" s="452">
        <v>0</v>
      </c>
      <c r="U33" s="452">
        <v>0</v>
      </c>
      <c r="V33" s="452">
        <v>0</v>
      </c>
      <c r="W33" s="452">
        <v>0</v>
      </c>
      <c r="X33" s="452">
        <v>0</v>
      </c>
      <c r="Y33" s="452">
        <v>0</v>
      </c>
      <c r="Z33" s="452">
        <v>0</v>
      </c>
      <c r="AA33" s="452">
        <v>0</v>
      </c>
      <c r="AB33" s="452">
        <v>317.32</v>
      </c>
    </row>
    <row r="34" spans="1:28" ht="13.5" customHeight="1" x14ac:dyDescent="0.15">
      <c r="A34" s="138"/>
      <c r="B34" s="99" t="s">
        <v>453</v>
      </c>
      <c r="C34" s="92">
        <f t="shared" si="0"/>
        <v>0</v>
      </c>
      <c r="D34" s="92">
        <f t="shared" si="1"/>
        <v>0</v>
      </c>
      <c r="E34" s="209">
        <v>0</v>
      </c>
      <c r="F34" s="209">
        <v>0</v>
      </c>
      <c r="G34" s="209">
        <v>0</v>
      </c>
      <c r="H34" s="209">
        <v>0</v>
      </c>
      <c r="I34" s="209">
        <v>0</v>
      </c>
      <c r="J34" s="209">
        <v>0</v>
      </c>
      <c r="K34" s="209">
        <v>0</v>
      </c>
      <c r="L34" s="209">
        <v>0</v>
      </c>
      <c r="M34" s="209">
        <v>0</v>
      </c>
      <c r="N34" s="209">
        <v>0</v>
      </c>
      <c r="O34" s="209">
        <v>0</v>
      </c>
      <c r="P34" s="209">
        <v>0</v>
      </c>
      <c r="Q34" s="92">
        <f t="shared" si="2"/>
        <v>0</v>
      </c>
      <c r="R34" s="209">
        <v>0</v>
      </c>
      <c r="S34" s="209">
        <v>0</v>
      </c>
      <c r="T34" s="209">
        <v>0</v>
      </c>
      <c r="U34" s="209">
        <v>0</v>
      </c>
      <c r="V34" s="209">
        <v>0</v>
      </c>
      <c r="W34" s="209">
        <v>0</v>
      </c>
      <c r="X34" s="209">
        <v>0</v>
      </c>
      <c r="Y34" s="209">
        <v>0</v>
      </c>
      <c r="Z34" s="209">
        <v>0</v>
      </c>
      <c r="AA34" s="209">
        <v>0</v>
      </c>
      <c r="AB34" s="209">
        <v>0</v>
      </c>
    </row>
    <row r="35" spans="1:28" ht="12.95" customHeight="1" x14ac:dyDescent="0.15">
      <c r="A35" s="6" t="s">
        <v>406</v>
      </c>
      <c r="B35" s="126"/>
    </row>
    <row r="36" spans="1:28" ht="12.95" customHeight="1" x14ac:dyDescent="0.15">
      <c r="A36" s="6" t="s">
        <v>422</v>
      </c>
      <c r="B36" s="126"/>
    </row>
    <row r="37" spans="1:28" ht="12.95" customHeight="1" x14ac:dyDescent="0.15">
      <c r="A37" s="6" t="s">
        <v>455</v>
      </c>
      <c r="B37" s="126"/>
    </row>
    <row r="38" spans="1:28" ht="12.95" customHeight="1" x14ac:dyDescent="0.15">
      <c r="A38" s="6" t="s">
        <v>456</v>
      </c>
      <c r="B38" s="126"/>
    </row>
  </sheetData>
  <mergeCells count="4">
    <mergeCell ref="C3:C4"/>
    <mergeCell ref="D3:P3"/>
    <mergeCell ref="Q3:AB3"/>
    <mergeCell ref="A3:B4"/>
  </mergeCells>
  <phoneticPr fontId="4"/>
  <conditionalFormatting sqref="A5">
    <cfRule type="cellIs" dxfId="11" priority="1" operator="between">
      <formula>43466</formula>
      <formula>43830</formula>
    </cfRule>
  </conditionalFormatting>
  <conditionalFormatting sqref="B5:B6">
    <cfRule type="cellIs" dxfId="10" priority="2" operator="between">
      <formula>43466</formula>
      <formula>43830</formula>
    </cfRule>
  </conditionalFormatting>
  <dataValidations count="1">
    <dataValidation type="decimal" operator="greaterThanOrEqual" allowBlank="1" showInputMessage="1" showErrorMessage="1" sqref="R7:AB38 E7:P38" xr:uid="{5678B0DA-3C67-4508-B6AC-07B580759D9A}">
      <formula1>0</formula1>
    </dataValidation>
  </dataValidations>
  <pageMargins left="0.59055118110236227" right="0.19685039370078741" top="0.78740157480314965" bottom="0.19685039370078741" header="0" footer="0"/>
  <pageSetup paperSize="9" scale="38" fitToHeight="0" pageOrder="overThenDown" orientation="landscape" r:id="rId1"/>
  <headerFooter alignWithMargins="0"/>
  <colBreaks count="1" manualBreakCount="1">
    <brk id="13" max="1048575" man="1"/>
  </col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DECFD-7790-4F66-AC0A-CD168BAB5E5C}">
  <sheetPr codeName="Sheet29">
    <pageSetUpPr fitToPage="1"/>
  </sheetPr>
  <dimension ref="A1:I56"/>
  <sheetViews>
    <sheetView workbookViewId="0">
      <selection sqref="A1:I56"/>
    </sheetView>
  </sheetViews>
  <sheetFormatPr defaultRowHeight="13.5" x14ac:dyDescent="0.15"/>
  <sheetData>
    <row r="1" spans="1:9" x14ac:dyDescent="0.15">
      <c r="A1" s="680" t="s">
        <v>853</v>
      </c>
      <c r="B1" s="681"/>
      <c r="C1" s="681"/>
      <c r="D1" s="681"/>
      <c r="E1" s="681"/>
      <c r="F1" s="681"/>
      <c r="G1" s="681"/>
      <c r="H1" s="681"/>
      <c r="I1" s="681"/>
    </row>
    <row r="2" spans="1:9" x14ac:dyDescent="0.15">
      <c r="A2" s="681"/>
      <c r="B2" s="681"/>
      <c r="C2" s="681"/>
      <c r="D2" s="681"/>
      <c r="E2" s="681"/>
      <c r="F2" s="681"/>
      <c r="G2" s="681"/>
      <c r="H2" s="681"/>
      <c r="I2" s="681"/>
    </row>
    <row r="3" spans="1:9" x14ac:dyDescent="0.15">
      <c r="A3" s="681"/>
      <c r="B3" s="681"/>
      <c r="C3" s="681"/>
      <c r="D3" s="681"/>
      <c r="E3" s="681"/>
      <c r="F3" s="681"/>
      <c r="G3" s="681"/>
      <c r="H3" s="681"/>
      <c r="I3" s="681"/>
    </row>
    <row r="4" spans="1:9" x14ac:dyDescent="0.15">
      <c r="A4" s="681"/>
      <c r="B4" s="681"/>
      <c r="C4" s="681"/>
      <c r="D4" s="681"/>
      <c r="E4" s="681"/>
      <c r="F4" s="681"/>
      <c r="G4" s="681"/>
      <c r="H4" s="681"/>
      <c r="I4" s="681"/>
    </row>
    <row r="5" spans="1:9" x14ac:dyDescent="0.15">
      <c r="A5" s="681"/>
      <c r="B5" s="681"/>
      <c r="C5" s="681"/>
      <c r="D5" s="681"/>
      <c r="E5" s="681"/>
      <c r="F5" s="681"/>
      <c r="G5" s="681"/>
      <c r="H5" s="681"/>
      <c r="I5" s="681"/>
    </row>
    <row r="6" spans="1:9" x14ac:dyDescent="0.15">
      <c r="A6" s="681"/>
      <c r="B6" s="681"/>
      <c r="C6" s="681"/>
      <c r="D6" s="681"/>
      <c r="E6" s="681"/>
      <c r="F6" s="681"/>
      <c r="G6" s="681"/>
      <c r="H6" s="681"/>
      <c r="I6" s="681"/>
    </row>
    <row r="7" spans="1:9" x14ac:dyDescent="0.15">
      <c r="A7" s="681"/>
      <c r="B7" s="681"/>
      <c r="C7" s="681"/>
      <c r="D7" s="681"/>
      <c r="E7" s="681"/>
      <c r="F7" s="681"/>
      <c r="G7" s="681"/>
      <c r="H7" s="681"/>
      <c r="I7" s="681"/>
    </row>
    <row r="8" spans="1:9" x14ac:dyDescent="0.15">
      <c r="A8" s="681"/>
      <c r="B8" s="681"/>
      <c r="C8" s="681"/>
      <c r="D8" s="681"/>
      <c r="E8" s="681"/>
      <c r="F8" s="681"/>
      <c r="G8" s="681"/>
      <c r="H8" s="681"/>
      <c r="I8" s="681"/>
    </row>
    <row r="9" spans="1:9" x14ac:dyDescent="0.15">
      <c r="A9" s="681"/>
      <c r="B9" s="681"/>
      <c r="C9" s="681"/>
      <c r="D9" s="681"/>
      <c r="E9" s="681"/>
      <c r="F9" s="681"/>
      <c r="G9" s="681"/>
      <c r="H9" s="681"/>
      <c r="I9" s="681"/>
    </row>
    <row r="10" spans="1:9" x14ac:dyDescent="0.15">
      <c r="A10" s="681"/>
      <c r="B10" s="681"/>
      <c r="C10" s="681"/>
      <c r="D10" s="681"/>
      <c r="E10" s="681"/>
      <c r="F10" s="681"/>
      <c r="G10" s="681"/>
      <c r="H10" s="681"/>
      <c r="I10" s="681"/>
    </row>
    <row r="11" spans="1:9" x14ac:dyDescent="0.15">
      <c r="A11" s="681"/>
      <c r="B11" s="681"/>
      <c r="C11" s="681"/>
      <c r="D11" s="681"/>
      <c r="E11" s="681"/>
      <c r="F11" s="681"/>
      <c r="G11" s="681"/>
      <c r="H11" s="681"/>
      <c r="I11" s="681"/>
    </row>
    <row r="12" spans="1:9" x14ac:dyDescent="0.15">
      <c r="A12" s="681"/>
      <c r="B12" s="681"/>
      <c r="C12" s="681"/>
      <c r="D12" s="681"/>
      <c r="E12" s="681"/>
      <c r="F12" s="681"/>
      <c r="G12" s="681"/>
      <c r="H12" s="681"/>
      <c r="I12" s="681"/>
    </row>
    <row r="13" spans="1:9" x14ac:dyDescent="0.15">
      <c r="A13" s="681"/>
      <c r="B13" s="681"/>
      <c r="C13" s="681"/>
      <c r="D13" s="681"/>
      <c r="E13" s="681"/>
      <c r="F13" s="681"/>
      <c r="G13" s="681"/>
      <c r="H13" s="681"/>
      <c r="I13" s="681"/>
    </row>
    <row r="14" spans="1:9" x14ac:dyDescent="0.15">
      <c r="A14" s="681"/>
      <c r="B14" s="681"/>
      <c r="C14" s="681"/>
      <c r="D14" s="681"/>
      <c r="E14" s="681"/>
      <c r="F14" s="681"/>
      <c r="G14" s="681"/>
      <c r="H14" s="681"/>
      <c r="I14" s="681"/>
    </row>
    <row r="15" spans="1:9" x14ac:dyDescent="0.15">
      <c r="A15" s="681"/>
      <c r="B15" s="681"/>
      <c r="C15" s="681"/>
      <c r="D15" s="681"/>
      <c r="E15" s="681"/>
      <c r="F15" s="681"/>
      <c r="G15" s="681"/>
      <c r="H15" s="681"/>
      <c r="I15" s="681"/>
    </row>
    <row r="16" spans="1:9" x14ac:dyDescent="0.15">
      <c r="A16" s="681"/>
      <c r="B16" s="681"/>
      <c r="C16" s="681"/>
      <c r="D16" s="681"/>
      <c r="E16" s="681"/>
      <c r="F16" s="681"/>
      <c r="G16" s="681"/>
      <c r="H16" s="681"/>
      <c r="I16" s="681"/>
    </row>
    <row r="17" spans="1:9" x14ac:dyDescent="0.15">
      <c r="A17" s="681"/>
      <c r="B17" s="681"/>
      <c r="C17" s="681"/>
      <c r="D17" s="681"/>
      <c r="E17" s="681"/>
      <c r="F17" s="681"/>
      <c r="G17" s="681"/>
      <c r="H17" s="681"/>
      <c r="I17" s="681"/>
    </row>
    <row r="18" spans="1:9" x14ac:dyDescent="0.15">
      <c r="A18" s="681"/>
      <c r="B18" s="681"/>
      <c r="C18" s="681"/>
      <c r="D18" s="681"/>
      <c r="E18" s="681"/>
      <c r="F18" s="681"/>
      <c r="G18" s="681"/>
      <c r="H18" s="681"/>
      <c r="I18" s="681"/>
    </row>
    <row r="19" spans="1:9" x14ac:dyDescent="0.15">
      <c r="A19" s="681"/>
      <c r="B19" s="681"/>
      <c r="C19" s="681"/>
      <c r="D19" s="681"/>
      <c r="E19" s="681"/>
      <c r="F19" s="681"/>
      <c r="G19" s="681"/>
      <c r="H19" s="681"/>
      <c r="I19" s="681"/>
    </row>
    <row r="20" spans="1:9" x14ac:dyDescent="0.15">
      <c r="A20" s="681"/>
      <c r="B20" s="681"/>
      <c r="C20" s="681"/>
      <c r="D20" s="681"/>
      <c r="E20" s="681"/>
      <c r="F20" s="681"/>
      <c r="G20" s="681"/>
      <c r="H20" s="681"/>
      <c r="I20" s="681"/>
    </row>
    <row r="21" spans="1:9" x14ac:dyDescent="0.15">
      <c r="A21" s="681"/>
      <c r="B21" s="681"/>
      <c r="C21" s="681"/>
      <c r="D21" s="681"/>
      <c r="E21" s="681"/>
      <c r="F21" s="681"/>
      <c r="G21" s="681"/>
      <c r="H21" s="681"/>
      <c r="I21" s="681"/>
    </row>
    <row r="22" spans="1:9" x14ac:dyDescent="0.15">
      <c r="A22" s="681"/>
      <c r="B22" s="681"/>
      <c r="C22" s="681"/>
      <c r="D22" s="681"/>
      <c r="E22" s="681"/>
      <c r="F22" s="681"/>
      <c r="G22" s="681"/>
      <c r="H22" s="681"/>
      <c r="I22" s="681"/>
    </row>
    <row r="23" spans="1:9" x14ac:dyDescent="0.15">
      <c r="A23" s="681"/>
      <c r="B23" s="681"/>
      <c r="C23" s="681"/>
      <c r="D23" s="681"/>
      <c r="E23" s="681"/>
      <c r="F23" s="681"/>
      <c r="G23" s="681"/>
      <c r="H23" s="681"/>
      <c r="I23" s="681"/>
    </row>
    <row r="24" spans="1:9" x14ac:dyDescent="0.15">
      <c r="A24" s="681"/>
      <c r="B24" s="681"/>
      <c r="C24" s="681"/>
      <c r="D24" s="681"/>
      <c r="E24" s="681"/>
      <c r="F24" s="681"/>
      <c r="G24" s="681"/>
      <c r="H24" s="681"/>
      <c r="I24" s="681"/>
    </row>
    <row r="25" spans="1:9" x14ac:dyDescent="0.15">
      <c r="A25" s="681"/>
      <c r="B25" s="681"/>
      <c r="C25" s="681"/>
      <c r="D25" s="681"/>
      <c r="E25" s="681"/>
      <c r="F25" s="681"/>
      <c r="G25" s="681"/>
      <c r="H25" s="681"/>
      <c r="I25" s="681"/>
    </row>
    <row r="26" spans="1:9" x14ac:dyDescent="0.15">
      <c r="A26" s="681"/>
      <c r="B26" s="681"/>
      <c r="C26" s="681"/>
      <c r="D26" s="681"/>
      <c r="E26" s="681"/>
      <c r="F26" s="681"/>
      <c r="G26" s="681"/>
      <c r="H26" s="681"/>
      <c r="I26" s="681"/>
    </row>
    <row r="27" spans="1:9" x14ac:dyDescent="0.15">
      <c r="A27" s="681"/>
      <c r="B27" s="681"/>
      <c r="C27" s="681"/>
      <c r="D27" s="681"/>
      <c r="E27" s="681"/>
      <c r="F27" s="681"/>
      <c r="G27" s="681"/>
      <c r="H27" s="681"/>
      <c r="I27" s="681"/>
    </row>
    <row r="28" spans="1:9" x14ac:dyDescent="0.15">
      <c r="A28" s="681"/>
      <c r="B28" s="681"/>
      <c r="C28" s="681"/>
      <c r="D28" s="681"/>
      <c r="E28" s="681"/>
      <c r="F28" s="681"/>
      <c r="G28" s="681"/>
      <c r="H28" s="681"/>
      <c r="I28" s="681"/>
    </row>
    <row r="29" spans="1:9" x14ac:dyDescent="0.15">
      <c r="A29" s="681"/>
      <c r="B29" s="681"/>
      <c r="C29" s="681"/>
      <c r="D29" s="681"/>
      <c r="E29" s="681"/>
      <c r="F29" s="681"/>
      <c r="G29" s="681"/>
      <c r="H29" s="681"/>
      <c r="I29" s="681"/>
    </row>
    <row r="30" spans="1:9" x14ac:dyDescent="0.15">
      <c r="A30" s="681"/>
      <c r="B30" s="681"/>
      <c r="C30" s="681"/>
      <c r="D30" s="681"/>
      <c r="E30" s="681"/>
      <c r="F30" s="681"/>
      <c r="G30" s="681"/>
      <c r="H30" s="681"/>
      <c r="I30" s="681"/>
    </row>
    <row r="31" spans="1:9" x14ac:dyDescent="0.15">
      <c r="A31" s="681"/>
      <c r="B31" s="681"/>
      <c r="C31" s="681"/>
      <c r="D31" s="681"/>
      <c r="E31" s="681"/>
      <c r="F31" s="681"/>
      <c r="G31" s="681"/>
      <c r="H31" s="681"/>
      <c r="I31" s="681"/>
    </row>
    <row r="32" spans="1:9" x14ac:dyDescent="0.15">
      <c r="A32" s="681"/>
      <c r="B32" s="681"/>
      <c r="C32" s="681"/>
      <c r="D32" s="681"/>
      <c r="E32" s="681"/>
      <c r="F32" s="681"/>
      <c r="G32" s="681"/>
      <c r="H32" s="681"/>
      <c r="I32" s="681"/>
    </row>
    <row r="33" spans="1:9" x14ac:dyDescent="0.15">
      <c r="A33" s="681"/>
      <c r="B33" s="681"/>
      <c r="C33" s="681"/>
      <c r="D33" s="681"/>
      <c r="E33" s="681"/>
      <c r="F33" s="681"/>
      <c r="G33" s="681"/>
      <c r="H33" s="681"/>
      <c r="I33" s="681"/>
    </row>
    <row r="34" spans="1:9" x14ac:dyDescent="0.15">
      <c r="A34" s="681"/>
      <c r="B34" s="681"/>
      <c r="C34" s="681"/>
      <c r="D34" s="681"/>
      <c r="E34" s="681"/>
      <c r="F34" s="681"/>
      <c r="G34" s="681"/>
      <c r="H34" s="681"/>
      <c r="I34" s="681"/>
    </row>
    <row r="35" spans="1:9" x14ac:dyDescent="0.15">
      <c r="A35" s="681"/>
      <c r="B35" s="681"/>
      <c r="C35" s="681"/>
      <c r="D35" s="681"/>
      <c r="E35" s="681"/>
      <c r="F35" s="681"/>
      <c r="G35" s="681"/>
      <c r="H35" s="681"/>
      <c r="I35" s="681"/>
    </row>
    <row r="36" spans="1:9" x14ac:dyDescent="0.15">
      <c r="A36" s="681"/>
      <c r="B36" s="681"/>
      <c r="C36" s="681"/>
      <c r="D36" s="681"/>
      <c r="E36" s="681"/>
      <c r="F36" s="681"/>
      <c r="G36" s="681"/>
      <c r="H36" s="681"/>
      <c r="I36" s="681"/>
    </row>
    <row r="37" spans="1:9" x14ac:dyDescent="0.15">
      <c r="A37" s="681"/>
      <c r="B37" s="681"/>
      <c r="C37" s="681"/>
      <c r="D37" s="681"/>
      <c r="E37" s="681"/>
      <c r="F37" s="681"/>
      <c r="G37" s="681"/>
      <c r="H37" s="681"/>
      <c r="I37" s="681"/>
    </row>
    <row r="38" spans="1:9" x14ac:dyDescent="0.15">
      <c r="A38" s="681"/>
      <c r="B38" s="681"/>
      <c r="C38" s="681"/>
      <c r="D38" s="681"/>
      <c r="E38" s="681"/>
      <c r="F38" s="681"/>
      <c r="G38" s="681"/>
      <c r="H38" s="681"/>
      <c r="I38" s="681"/>
    </row>
    <row r="39" spans="1:9" x14ac:dyDescent="0.15">
      <c r="A39" s="681"/>
      <c r="B39" s="681"/>
      <c r="C39" s="681"/>
      <c r="D39" s="681"/>
      <c r="E39" s="681"/>
      <c r="F39" s="681"/>
      <c r="G39" s="681"/>
      <c r="H39" s="681"/>
      <c r="I39" s="681"/>
    </row>
    <row r="40" spans="1:9" x14ac:dyDescent="0.15">
      <c r="A40" s="681"/>
      <c r="B40" s="681"/>
      <c r="C40" s="681"/>
      <c r="D40" s="681"/>
      <c r="E40" s="681"/>
      <c r="F40" s="681"/>
      <c r="G40" s="681"/>
      <c r="H40" s="681"/>
      <c r="I40" s="681"/>
    </row>
    <row r="41" spans="1:9" x14ac:dyDescent="0.15">
      <c r="A41" s="681"/>
      <c r="B41" s="681"/>
      <c r="C41" s="681"/>
      <c r="D41" s="681"/>
      <c r="E41" s="681"/>
      <c r="F41" s="681"/>
      <c r="G41" s="681"/>
      <c r="H41" s="681"/>
      <c r="I41" s="681"/>
    </row>
    <row r="42" spans="1:9" x14ac:dyDescent="0.15">
      <c r="A42" s="681"/>
      <c r="B42" s="681"/>
      <c r="C42" s="681"/>
      <c r="D42" s="681"/>
      <c r="E42" s="681"/>
      <c r="F42" s="681"/>
      <c r="G42" s="681"/>
      <c r="H42" s="681"/>
      <c r="I42" s="681"/>
    </row>
    <row r="43" spans="1:9" x14ac:dyDescent="0.15">
      <c r="A43" s="681"/>
      <c r="B43" s="681"/>
      <c r="C43" s="681"/>
      <c r="D43" s="681"/>
      <c r="E43" s="681"/>
      <c r="F43" s="681"/>
      <c r="G43" s="681"/>
      <c r="H43" s="681"/>
      <c r="I43" s="681"/>
    </row>
    <row r="44" spans="1:9" x14ac:dyDescent="0.15">
      <c r="A44" s="681"/>
      <c r="B44" s="681"/>
      <c r="C44" s="681"/>
      <c r="D44" s="681"/>
      <c r="E44" s="681"/>
      <c r="F44" s="681"/>
      <c r="G44" s="681"/>
      <c r="H44" s="681"/>
      <c r="I44" s="681"/>
    </row>
    <row r="45" spans="1:9" x14ac:dyDescent="0.15">
      <c r="A45" s="681"/>
      <c r="B45" s="681"/>
      <c r="C45" s="681"/>
      <c r="D45" s="681"/>
      <c r="E45" s="681"/>
      <c r="F45" s="681"/>
      <c r="G45" s="681"/>
      <c r="H45" s="681"/>
      <c r="I45" s="681"/>
    </row>
    <row r="46" spans="1:9" x14ac:dyDescent="0.15">
      <c r="A46" s="681"/>
      <c r="B46" s="681"/>
      <c r="C46" s="681"/>
      <c r="D46" s="681"/>
      <c r="E46" s="681"/>
      <c r="F46" s="681"/>
      <c r="G46" s="681"/>
      <c r="H46" s="681"/>
      <c r="I46" s="681"/>
    </row>
    <row r="47" spans="1:9" x14ac:dyDescent="0.15">
      <c r="A47" s="681"/>
      <c r="B47" s="681"/>
      <c r="C47" s="681"/>
      <c r="D47" s="681"/>
      <c r="E47" s="681"/>
      <c r="F47" s="681"/>
      <c r="G47" s="681"/>
      <c r="H47" s="681"/>
      <c r="I47" s="681"/>
    </row>
    <row r="48" spans="1:9" x14ac:dyDescent="0.15">
      <c r="A48" s="681"/>
      <c r="B48" s="681"/>
      <c r="C48" s="681"/>
      <c r="D48" s="681"/>
      <c r="E48" s="681"/>
      <c r="F48" s="681"/>
      <c r="G48" s="681"/>
      <c r="H48" s="681"/>
      <c r="I48" s="681"/>
    </row>
    <row r="49" spans="1:9" x14ac:dyDescent="0.15">
      <c r="A49" s="681"/>
      <c r="B49" s="681"/>
      <c r="C49" s="681"/>
      <c r="D49" s="681"/>
      <c r="E49" s="681"/>
      <c r="F49" s="681"/>
      <c r="G49" s="681"/>
      <c r="H49" s="681"/>
      <c r="I49" s="681"/>
    </row>
    <row r="50" spans="1:9" x14ac:dyDescent="0.15">
      <c r="A50" s="681"/>
      <c r="B50" s="681"/>
      <c r="C50" s="681"/>
      <c r="D50" s="681"/>
      <c r="E50" s="681"/>
      <c r="F50" s="681"/>
      <c r="G50" s="681"/>
      <c r="H50" s="681"/>
      <c r="I50" s="681"/>
    </row>
    <row r="51" spans="1:9" x14ac:dyDescent="0.15">
      <c r="A51" s="681"/>
      <c r="B51" s="681"/>
      <c r="C51" s="681"/>
      <c r="D51" s="681"/>
      <c r="E51" s="681"/>
      <c r="F51" s="681"/>
      <c r="G51" s="681"/>
      <c r="H51" s="681"/>
      <c r="I51" s="681"/>
    </row>
    <row r="52" spans="1:9" x14ac:dyDescent="0.15">
      <c r="A52" s="681"/>
      <c r="B52" s="681"/>
      <c r="C52" s="681"/>
      <c r="D52" s="681"/>
      <c r="E52" s="681"/>
      <c r="F52" s="681"/>
      <c r="G52" s="681"/>
      <c r="H52" s="681"/>
      <c r="I52" s="681"/>
    </row>
    <row r="53" spans="1:9" x14ac:dyDescent="0.15">
      <c r="A53" s="681"/>
      <c r="B53" s="681"/>
      <c r="C53" s="681"/>
      <c r="D53" s="681"/>
      <c r="E53" s="681"/>
      <c r="F53" s="681"/>
      <c r="G53" s="681"/>
      <c r="H53" s="681"/>
      <c r="I53" s="681"/>
    </row>
    <row r="54" spans="1:9" x14ac:dyDescent="0.15">
      <c r="A54" s="681"/>
      <c r="B54" s="681"/>
      <c r="C54" s="681"/>
      <c r="D54" s="681"/>
      <c r="E54" s="681"/>
      <c r="F54" s="681"/>
      <c r="G54" s="681"/>
      <c r="H54" s="681"/>
      <c r="I54" s="681"/>
    </row>
    <row r="55" spans="1:9" x14ac:dyDescent="0.15">
      <c r="A55" s="681"/>
      <c r="B55" s="681"/>
      <c r="C55" s="681"/>
      <c r="D55" s="681"/>
      <c r="E55" s="681"/>
      <c r="F55" s="681"/>
      <c r="G55" s="681"/>
      <c r="H55" s="681"/>
      <c r="I55" s="681"/>
    </row>
    <row r="56" spans="1:9" x14ac:dyDescent="0.15">
      <c r="A56" s="681"/>
      <c r="B56" s="681"/>
      <c r="C56" s="681"/>
      <c r="D56" s="681"/>
      <c r="E56" s="681"/>
      <c r="F56" s="681"/>
      <c r="G56" s="681"/>
      <c r="H56" s="681"/>
      <c r="I56" s="681"/>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pageSetUpPr fitToPage="1"/>
  </sheetPr>
  <dimension ref="A1:H34"/>
  <sheetViews>
    <sheetView view="pageBreakPreview" zoomScaleNormal="100" zoomScaleSheetLayoutView="100" workbookViewId="0">
      <selection activeCell="J1" sqref="J1"/>
    </sheetView>
  </sheetViews>
  <sheetFormatPr defaultRowHeight="13.5" x14ac:dyDescent="0.15"/>
  <cols>
    <col min="1" max="1" width="16.5" customWidth="1"/>
    <col min="2" max="8" width="15.5" customWidth="1"/>
  </cols>
  <sheetData>
    <row r="1" spans="1:8" x14ac:dyDescent="0.15">
      <c r="A1" t="s">
        <v>457</v>
      </c>
    </row>
    <row r="2" spans="1:8" ht="14.25" x14ac:dyDescent="0.15">
      <c r="H2" s="9" t="s">
        <v>426</v>
      </c>
    </row>
    <row r="3" spans="1:8" ht="15" customHeight="1" x14ac:dyDescent="0.15">
      <c r="A3" s="860" t="s">
        <v>705</v>
      </c>
      <c r="B3" s="761" t="s">
        <v>458</v>
      </c>
      <c r="C3" s="741" t="s">
        <v>459</v>
      </c>
      <c r="D3" s="755"/>
      <c r="E3" s="755"/>
      <c r="F3" s="755"/>
      <c r="G3" s="755"/>
      <c r="H3" s="742"/>
    </row>
    <row r="4" spans="1:8" ht="15" customHeight="1" x14ac:dyDescent="0.15">
      <c r="A4" s="860"/>
      <c r="B4" s="761"/>
      <c r="C4" s="453" t="s">
        <v>11</v>
      </c>
      <c r="D4" s="454" t="s">
        <v>460</v>
      </c>
      <c r="E4" s="453" t="s">
        <v>414</v>
      </c>
      <c r="F4" s="454" t="s">
        <v>461</v>
      </c>
      <c r="G4" s="453" t="s">
        <v>462</v>
      </c>
      <c r="H4" s="454" t="s">
        <v>463</v>
      </c>
    </row>
    <row r="5" spans="1:8" ht="18" customHeight="1" thickBot="1" x14ac:dyDescent="0.2">
      <c r="A5" s="455">
        <v>45383</v>
      </c>
      <c r="B5" s="270">
        <f t="shared" ref="B5:H5" si="0">SUMIF(B6:B19,"&gt;0")</f>
        <v>110114.68699999999</v>
      </c>
      <c r="C5" s="456">
        <f t="shared" si="0"/>
        <v>110114.68699999999</v>
      </c>
      <c r="D5" s="457">
        <f t="shared" si="0"/>
        <v>0</v>
      </c>
      <c r="E5" s="270">
        <f t="shared" si="0"/>
        <v>108381.442</v>
      </c>
      <c r="F5" s="269">
        <f t="shared" si="0"/>
        <v>0</v>
      </c>
      <c r="G5" s="270">
        <f t="shared" si="0"/>
        <v>1733.2450000000001</v>
      </c>
      <c r="H5" s="269">
        <f t="shared" si="0"/>
        <v>0</v>
      </c>
    </row>
    <row r="6" spans="1:8" ht="18" customHeight="1" thickTop="1" x14ac:dyDescent="0.15">
      <c r="A6" s="26" t="s">
        <v>130</v>
      </c>
      <c r="B6" s="244">
        <v>102.684</v>
      </c>
      <c r="C6" s="458">
        <f>IF(E6&gt;0,E6,0)+IF(G6&gt;0,G6,0)</f>
        <v>102.684</v>
      </c>
      <c r="D6" s="459">
        <f>IF(F6&gt;0,F6,0)+IF(H6&gt;0,H6,0)</f>
        <v>0</v>
      </c>
      <c r="E6" s="244">
        <v>102.684</v>
      </c>
      <c r="F6" s="460">
        <v>0</v>
      </c>
      <c r="G6" s="244">
        <v>0</v>
      </c>
      <c r="H6" s="460">
        <v>0</v>
      </c>
    </row>
    <row r="7" spans="1:8" ht="18" customHeight="1" x14ac:dyDescent="0.15">
      <c r="A7" s="220" t="s">
        <v>131</v>
      </c>
      <c r="B7" s="247">
        <v>1729.046</v>
      </c>
      <c r="C7" s="461">
        <f t="shared" ref="C7:D19" si="1">IF(E7&gt;0,E7,0)+IF(G7&gt;0,G7,0)</f>
        <v>1729.046</v>
      </c>
      <c r="D7" s="462">
        <f t="shared" si="1"/>
        <v>0</v>
      </c>
      <c r="E7" s="247">
        <v>1674.797</v>
      </c>
      <c r="F7" s="409">
        <v>0</v>
      </c>
      <c r="G7" s="247">
        <v>54.249000000000002</v>
      </c>
      <c r="H7" s="409">
        <v>0</v>
      </c>
    </row>
    <row r="8" spans="1:8" ht="18" customHeight="1" x14ac:dyDescent="0.15">
      <c r="A8" s="220" t="s">
        <v>223</v>
      </c>
      <c r="B8" s="247">
        <v>6686.3069999999998</v>
      </c>
      <c r="C8" s="461">
        <f t="shared" si="1"/>
        <v>6686.3069999999998</v>
      </c>
      <c r="D8" s="462">
        <f t="shared" si="1"/>
        <v>0</v>
      </c>
      <c r="E8" s="247">
        <v>6686.3069999999998</v>
      </c>
      <c r="F8" s="409">
        <v>0</v>
      </c>
      <c r="G8" s="247">
        <v>0</v>
      </c>
      <c r="H8" s="409">
        <v>0</v>
      </c>
    </row>
    <row r="9" spans="1:8" ht="18" customHeight="1" x14ac:dyDescent="0.15">
      <c r="A9" s="220" t="s">
        <v>224</v>
      </c>
      <c r="B9" s="247">
        <v>2083.67</v>
      </c>
      <c r="C9" s="461">
        <f t="shared" si="1"/>
        <v>2083.67</v>
      </c>
      <c r="D9" s="462">
        <f t="shared" si="1"/>
        <v>0</v>
      </c>
      <c r="E9" s="247">
        <v>2083.67</v>
      </c>
      <c r="F9" s="409">
        <v>0</v>
      </c>
      <c r="G9" s="247">
        <v>0</v>
      </c>
      <c r="H9" s="409">
        <v>0</v>
      </c>
    </row>
    <row r="10" spans="1:8" ht="18" customHeight="1" x14ac:dyDescent="0.15">
      <c r="A10" s="220" t="s">
        <v>225</v>
      </c>
      <c r="B10" s="247">
        <v>16172.022000000001</v>
      </c>
      <c r="C10" s="461">
        <f t="shared" si="1"/>
        <v>16172.022000000001</v>
      </c>
      <c r="D10" s="462">
        <f t="shared" si="1"/>
        <v>0</v>
      </c>
      <c r="E10" s="247">
        <v>16172.022000000001</v>
      </c>
      <c r="F10" s="409">
        <v>0</v>
      </c>
      <c r="G10" s="247">
        <v>0</v>
      </c>
      <c r="H10" s="409">
        <v>0</v>
      </c>
    </row>
    <row r="11" spans="1:8" ht="18" customHeight="1" x14ac:dyDescent="0.15">
      <c r="A11" s="220" t="s">
        <v>226</v>
      </c>
      <c r="B11" s="247">
        <v>10937.784</v>
      </c>
      <c r="C11" s="461">
        <f t="shared" si="1"/>
        <v>10937.784</v>
      </c>
      <c r="D11" s="462">
        <f t="shared" si="1"/>
        <v>0</v>
      </c>
      <c r="E11" s="247">
        <v>10937.784</v>
      </c>
      <c r="F11" s="409">
        <v>0</v>
      </c>
      <c r="G11" s="247">
        <v>0</v>
      </c>
      <c r="H11" s="409">
        <v>0</v>
      </c>
    </row>
    <row r="12" spans="1:8" ht="18" customHeight="1" x14ac:dyDescent="0.15">
      <c r="A12" s="220" t="s">
        <v>227</v>
      </c>
      <c r="B12" s="247">
        <v>10054.554</v>
      </c>
      <c r="C12" s="461">
        <f t="shared" si="1"/>
        <v>10054.554</v>
      </c>
      <c r="D12" s="462">
        <f t="shared" si="1"/>
        <v>0</v>
      </c>
      <c r="E12" s="247">
        <v>10032.67</v>
      </c>
      <c r="F12" s="409">
        <v>0</v>
      </c>
      <c r="G12" s="247">
        <v>21.884</v>
      </c>
      <c r="H12" s="409">
        <v>0</v>
      </c>
    </row>
    <row r="13" spans="1:8" ht="18" customHeight="1" x14ac:dyDescent="0.15">
      <c r="A13" s="220" t="s">
        <v>228</v>
      </c>
      <c r="B13" s="247">
        <v>5672.7120000000004</v>
      </c>
      <c r="C13" s="461">
        <f t="shared" si="1"/>
        <v>5672.7120000000004</v>
      </c>
      <c r="D13" s="462">
        <f t="shared" si="1"/>
        <v>0</v>
      </c>
      <c r="E13" s="247">
        <v>5428.8140000000003</v>
      </c>
      <c r="F13" s="409">
        <v>0</v>
      </c>
      <c r="G13" s="247">
        <v>243.898</v>
      </c>
      <c r="H13" s="409">
        <v>0</v>
      </c>
    </row>
    <row r="14" spans="1:8" ht="18" customHeight="1" x14ac:dyDescent="0.15">
      <c r="A14" s="220" t="s">
        <v>229</v>
      </c>
      <c r="B14" s="247">
        <v>27211.690999999999</v>
      </c>
      <c r="C14" s="461">
        <f t="shared" si="1"/>
        <v>27211.691000000003</v>
      </c>
      <c r="D14" s="462">
        <f t="shared" si="1"/>
        <v>0</v>
      </c>
      <c r="E14" s="247">
        <v>26498.398000000001</v>
      </c>
      <c r="F14" s="409">
        <v>0</v>
      </c>
      <c r="G14" s="247">
        <v>713.29300000000001</v>
      </c>
      <c r="H14" s="409">
        <v>0</v>
      </c>
    </row>
    <row r="15" spans="1:8" ht="18" customHeight="1" x14ac:dyDescent="0.15">
      <c r="A15" s="220" t="s">
        <v>230</v>
      </c>
      <c r="B15" s="247">
        <v>12622.616</v>
      </c>
      <c r="C15" s="461">
        <f t="shared" si="1"/>
        <v>12622.616</v>
      </c>
      <c r="D15" s="462">
        <f t="shared" si="1"/>
        <v>0</v>
      </c>
      <c r="E15" s="247">
        <v>12250.504000000001</v>
      </c>
      <c r="F15" s="409">
        <v>0</v>
      </c>
      <c r="G15" s="247">
        <v>372.11200000000002</v>
      </c>
      <c r="H15" s="409">
        <v>0</v>
      </c>
    </row>
    <row r="16" spans="1:8" ht="18" customHeight="1" x14ac:dyDescent="0.15">
      <c r="A16" s="220" t="s">
        <v>231</v>
      </c>
      <c r="B16" s="247">
        <v>11783.406000000001</v>
      </c>
      <c r="C16" s="461">
        <f t="shared" si="1"/>
        <v>11783.406000000001</v>
      </c>
      <c r="D16" s="462">
        <f t="shared" si="1"/>
        <v>0</v>
      </c>
      <c r="E16" s="247">
        <v>11600.529</v>
      </c>
      <c r="F16" s="409">
        <v>0</v>
      </c>
      <c r="G16" s="247">
        <v>182.87700000000001</v>
      </c>
      <c r="H16" s="409">
        <v>0</v>
      </c>
    </row>
    <row r="17" spans="1:8" ht="18" customHeight="1" x14ac:dyDescent="0.15">
      <c r="A17" s="220" t="s">
        <v>39</v>
      </c>
      <c r="B17" s="247">
        <v>1982.7239999999999</v>
      </c>
      <c r="C17" s="461">
        <f t="shared" si="1"/>
        <v>1982.7239999999999</v>
      </c>
      <c r="D17" s="462">
        <f t="shared" si="1"/>
        <v>0</v>
      </c>
      <c r="E17" s="247">
        <v>1982.7239999999999</v>
      </c>
      <c r="F17" s="409">
        <v>0</v>
      </c>
      <c r="G17" s="247">
        <v>0</v>
      </c>
      <c r="H17" s="409">
        <v>0</v>
      </c>
    </row>
    <row r="18" spans="1:8" ht="18" customHeight="1" x14ac:dyDescent="0.15">
      <c r="A18" s="144" t="s">
        <v>43</v>
      </c>
      <c r="B18" s="256">
        <v>513.173</v>
      </c>
      <c r="C18" s="463">
        <f t="shared" si="1"/>
        <v>513.173</v>
      </c>
      <c r="D18" s="464">
        <f t="shared" si="1"/>
        <v>0</v>
      </c>
      <c r="E18" s="256">
        <v>513.173</v>
      </c>
      <c r="F18" s="413">
        <v>0</v>
      </c>
      <c r="G18" s="256">
        <v>0</v>
      </c>
      <c r="H18" s="413">
        <v>0</v>
      </c>
    </row>
    <row r="19" spans="1:8" ht="18" customHeight="1" x14ac:dyDescent="0.15">
      <c r="A19" s="226" t="s">
        <v>45</v>
      </c>
      <c r="B19" s="259">
        <v>2562.2979999999998</v>
      </c>
      <c r="C19" s="465">
        <f t="shared" si="1"/>
        <v>2562.2979999999998</v>
      </c>
      <c r="D19" s="466">
        <f t="shared" si="1"/>
        <v>0</v>
      </c>
      <c r="E19" s="259">
        <v>2417.366</v>
      </c>
      <c r="F19" s="416">
        <v>0</v>
      </c>
      <c r="G19" s="259">
        <v>144.93199999999999</v>
      </c>
      <c r="H19" s="416">
        <v>0</v>
      </c>
    </row>
    <row r="20" spans="1:8" ht="12.95" customHeight="1" x14ac:dyDescent="0.15">
      <c r="A20" s="6" t="s">
        <v>464</v>
      </c>
    </row>
    <row r="21" spans="1:8" ht="12.95" customHeight="1" x14ac:dyDescent="0.15">
      <c r="A21" s="6" t="s">
        <v>465</v>
      </c>
    </row>
    <row r="22" spans="1:8" ht="12.95" customHeight="1" x14ac:dyDescent="0.15">
      <c r="A22" s="6" t="s">
        <v>466</v>
      </c>
    </row>
    <row r="34" ht="13.5" customHeight="1" x14ac:dyDescent="0.15"/>
  </sheetData>
  <mergeCells count="3">
    <mergeCell ref="C3:H3"/>
    <mergeCell ref="B3:B4"/>
    <mergeCell ref="A3:A4"/>
  </mergeCells>
  <phoneticPr fontId="4"/>
  <conditionalFormatting sqref="A5">
    <cfRule type="cellIs" dxfId="9" priority="1" operator="between">
      <formula>43466</formula>
      <formula>43830</formula>
    </cfRule>
  </conditionalFormatting>
  <dataValidations count="1">
    <dataValidation type="decimal" operator="greaterThanOrEqual" allowBlank="1" showInputMessage="1" showErrorMessage="1" sqref="B6:B22 E6:H22" xr:uid="{3FE74A90-0EFD-4F52-828B-AC33E4D799F4}">
      <formula1>0</formula1>
    </dataValidation>
  </dataValidations>
  <pageMargins left="0.39370078740157483" right="0.39370078740157483" top="0.78740157480314965" bottom="0.39370078740157483" header="0" footer="0"/>
  <pageSetup paperSize="9" scale="77" fitToHeight="0" pageOrder="overThenDown"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CBA22-714F-4B29-97FA-076C604EBFF3}">
  <sheetPr codeName="Sheet16">
    <pageSetUpPr fitToPage="1"/>
  </sheetPr>
  <dimension ref="A1:L22"/>
  <sheetViews>
    <sheetView view="pageBreakPreview" zoomScaleNormal="100" zoomScaleSheetLayoutView="100" workbookViewId="0"/>
  </sheetViews>
  <sheetFormatPr defaultColWidth="9" defaultRowHeight="13.5" x14ac:dyDescent="0.15"/>
  <cols>
    <col min="1" max="1" width="16.5" customWidth="1"/>
    <col min="2" max="2" width="12.5" customWidth="1"/>
    <col min="3" max="3" width="12.5" bestFit="1" customWidth="1"/>
    <col min="4" max="11" width="12.25" customWidth="1"/>
  </cols>
  <sheetData>
    <row r="1" spans="1:12" x14ac:dyDescent="0.15">
      <c r="A1" t="s">
        <v>467</v>
      </c>
    </row>
    <row r="2" spans="1:12" ht="14.25" x14ac:dyDescent="0.15">
      <c r="K2" s="9" t="s">
        <v>426</v>
      </c>
    </row>
    <row r="3" spans="1:12" ht="15" customHeight="1" x14ac:dyDescent="0.15">
      <c r="A3" s="810" t="s">
        <v>412</v>
      </c>
      <c r="B3" s="808" t="s">
        <v>468</v>
      </c>
      <c r="C3" s="808"/>
      <c r="D3" s="808"/>
      <c r="E3" s="808"/>
      <c r="F3" s="808"/>
      <c r="G3" s="808" t="s">
        <v>469</v>
      </c>
      <c r="H3" s="808"/>
      <c r="I3" s="808"/>
      <c r="J3" s="808"/>
      <c r="K3" s="808" t="s">
        <v>470</v>
      </c>
    </row>
    <row r="4" spans="1:12" ht="15" customHeight="1" x14ac:dyDescent="0.15">
      <c r="A4" s="867"/>
      <c r="B4" s="75" t="s">
        <v>11</v>
      </c>
      <c r="C4" s="470" t="s">
        <v>471</v>
      </c>
      <c r="D4" s="75" t="s">
        <v>472</v>
      </c>
      <c r="E4" s="75" t="s">
        <v>473</v>
      </c>
      <c r="F4" s="75" t="s">
        <v>474</v>
      </c>
      <c r="G4" s="75" t="s">
        <v>11</v>
      </c>
      <c r="H4" s="75" t="s">
        <v>475</v>
      </c>
      <c r="I4" s="75" t="s">
        <v>476</v>
      </c>
      <c r="J4" s="75" t="s">
        <v>420</v>
      </c>
      <c r="K4" s="808"/>
    </row>
    <row r="5" spans="1:12" ht="13.5" customHeight="1" thickBot="1" x14ac:dyDescent="0.2">
      <c r="A5" s="472">
        <v>45383</v>
      </c>
      <c r="B5" s="132">
        <f>SUM(B6:B19)</f>
        <v>110114.68699999999</v>
      </c>
      <c r="C5" s="473">
        <f t="shared" ref="C5:K5" si="0">SUMIF(C6,"&gt;0")+SUMIF(C7,"&gt;0")+SUMIF(C8,"&gt;0")+SUMIF(C9,"&gt;0")+SUMIF(C10,"&gt;0")+SUMIF(C11,"&gt;0")+SUMIF(C12,"&gt;0")+SUMIF(C13,"&gt;0")+SUMIF(C14,"&gt;0")+SUMIF(C15,"&gt;0")+SUMIF(C16,"&gt;0")+SUMIF(C17,"&gt;0")+SUMIF(C18,"&gt;0")+SUMIF(C19,"&gt;0")</f>
        <v>0</v>
      </c>
      <c r="D5" s="132">
        <f t="shared" si="0"/>
        <v>110114.68699999999</v>
      </c>
      <c r="E5" s="132">
        <f t="shared" si="0"/>
        <v>0</v>
      </c>
      <c r="F5" s="474">
        <f>SUM(F6:F19)</f>
        <v>0</v>
      </c>
      <c r="G5" s="132">
        <f t="shared" si="0"/>
        <v>110114.68699999999</v>
      </c>
      <c r="H5" s="132">
        <f t="shared" si="0"/>
        <v>110114.68699999999</v>
      </c>
      <c r="I5" s="132">
        <f t="shared" si="0"/>
        <v>0</v>
      </c>
      <c r="J5" s="132">
        <f t="shared" si="0"/>
        <v>0</v>
      </c>
      <c r="K5" s="132">
        <f t="shared" si="0"/>
        <v>0</v>
      </c>
    </row>
    <row r="6" spans="1:12" ht="13.15" customHeight="1" thickTop="1" x14ac:dyDescent="0.15">
      <c r="A6" s="103" t="s">
        <v>16</v>
      </c>
      <c r="B6" s="88">
        <f>SUM(C6:F6)</f>
        <v>102.684</v>
      </c>
      <c r="C6" s="475">
        <v>0</v>
      </c>
      <c r="D6" s="187">
        <v>102.684</v>
      </c>
      <c r="E6" s="476">
        <v>0</v>
      </c>
      <c r="F6" s="477">
        <v>0</v>
      </c>
      <c r="G6" s="88">
        <f t="shared" ref="G6:G18" si="1">SUMIF(H6:J6,"&gt;0")</f>
        <v>102.684</v>
      </c>
      <c r="H6" s="187">
        <v>102.684</v>
      </c>
      <c r="I6" s="476">
        <v>0</v>
      </c>
      <c r="J6" s="187">
        <v>0</v>
      </c>
      <c r="K6" s="88">
        <f t="shared" ref="K6:K19" si="2">IF(B6&gt;0,B6,0)-IF(G6&gt;0,G6,0)</f>
        <v>0</v>
      </c>
    </row>
    <row r="7" spans="1:12" ht="13.5" customHeight="1" x14ac:dyDescent="0.15">
      <c r="A7" s="103" t="s">
        <v>17</v>
      </c>
      <c r="B7" s="88">
        <f t="shared" ref="B7:B19" si="3">SUM(C7:F7)</f>
        <v>1729.046</v>
      </c>
      <c r="C7" s="475">
        <v>0</v>
      </c>
      <c r="D7" s="187">
        <v>1729.046</v>
      </c>
      <c r="E7" s="476">
        <v>0</v>
      </c>
      <c r="F7" s="477">
        <v>0</v>
      </c>
      <c r="G7" s="88">
        <f t="shared" si="1"/>
        <v>1729.046</v>
      </c>
      <c r="H7" s="187">
        <v>1729.046</v>
      </c>
      <c r="I7" s="187">
        <v>0</v>
      </c>
      <c r="J7" s="187">
        <v>0</v>
      </c>
      <c r="K7" s="88">
        <f t="shared" si="2"/>
        <v>0</v>
      </c>
    </row>
    <row r="8" spans="1:12" ht="13.5" customHeight="1" x14ac:dyDescent="0.15">
      <c r="A8" s="103" t="s">
        <v>19</v>
      </c>
      <c r="B8" s="88">
        <f t="shared" si="3"/>
        <v>6686.3069999999998</v>
      </c>
      <c r="C8" s="475">
        <v>0</v>
      </c>
      <c r="D8" s="187">
        <v>6686.3069999999998</v>
      </c>
      <c r="E8" s="476">
        <v>0</v>
      </c>
      <c r="F8" s="477">
        <v>0</v>
      </c>
      <c r="G8" s="88">
        <f t="shared" si="1"/>
        <v>6686.3069999999998</v>
      </c>
      <c r="H8" s="187">
        <v>6686.3069999999998</v>
      </c>
      <c r="I8" s="187">
        <v>0</v>
      </c>
      <c r="J8" s="187">
        <v>0</v>
      </c>
      <c r="K8" s="88">
        <f t="shared" si="2"/>
        <v>0</v>
      </c>
    </row>
    <row r="9" spans="1:12" ht="13.5" customHeight="1" x14ac:dyDescent="0.15">
      <c r="A9" s="103" t="s">
        <v>20</v>
      </c>
      <c r="B9" s="88">
        <f t="shared" si="3"/>
        <v>2083.67</v>
      </c>
      <c r="C9" s="475">
        <v>0</v>
      </c>
      <c r="D9" s="187">
        <v>2083.67</v>
      </c>
      <c r="E9" s="476">
        <v>0</v>
      </c>
      <c r="F9" s="477">
        <v>0</v>
      </c>
      <c r="G9" s="88">
        <f t="shared" si="1"/>
        <v>2083.67</v>
      </c>
      <c r="H9" s="187">
        <v>2083.67</v>
      </c>
      <c r="I9" s="187">
        <v>0</v>
      </c>
      <c r="J9" s="187">
        <v>0</v>
      </c>
      <c r="K9" s="88">
        <f t="shared" si="2"/>
        <v>0</v>
      </c>
    </row>
    <row r="10" spans="1:12" ht="13.5" customHeight="1" x14ac:dyDescent="0.15">
      <c r="A10" s="103" t="s">
        <v>22</v>
      </c>
      <c r="B10" s="88">
        <f t="shared" si="3"/>
        <v>16172.022000000001</v>
      </c>
      <c r="C10" s="475">
        <v>0</v>
      </c>
      <c r="D10" s="187">
        <v>16172.022000000001</v>
      </c>
      <c r="E10" s="476">
        <v>0</v>
      </c>
      <c r="F10" s="477">
        <v>0</v>
      </c>
      <c r="G10" s="88">
        <f t="shared" si="1"/>
        <v>16172.022000000001</v>
      </c>
      <c r="H10" s="187">
        <v>16172.022000000001</v>
      </c>
      <c r="I10" s="187">
        <v>0</v>
      </c>
      <c r="J10" s="187">
        <v>0</v>
      </c>
      <c r="K10" s="88">
        <f t="shared" si="2"/>
        <v>0</v>
      </c>
      <c r="L10" t="s">
        <v>477</v>
      </c>
    </row>
    <row r="11" spans="1:12" ht="13.5" customHeight="1" x14ac:dyDescent="0.15">
      <c r="A11" s="103" t="s">
        <v>24</v>
      </c>
      <c r="B11" s="88">
        <f t="shared" si="3"/>
        <v>10937.784</v>
      </c>
      <c r="C11" s="475">
        <v>0</v>
      </c>
      <c r="D11" s="187">
        <v>10937.784</v>
      </c>
      <c r="E11" s="476">
        <v>0</v>
      </c>
      <c r="F11" s="477">
        <v>0</v>
      </c>
      <c r="G11" s="88">
        <f t="shared" si="1"/>
        <v>10937.784</v>
      </c>
      <c r="H11" s="187">
        <v>10937.784</v>
      </c>
      <c r="I11" s="187">
        <v>0</v>
      </c>
      <c r="J11" s="187">
        <v>0</v>
      </c>
      <c r="K11" s="88">
        <f t="shared" si="2"/>
        <v>0</v>
      </c>
    </row>
    <row r="12" spans="1:12" ht="13.5" customHeight="1" x14ac:dyDescent="0.15">
      <c r="A12" s="103" t="s">
        <v>25</v>
      </c>
      <c r="B12" s="88">
        <f t="shared" si="3"/>
        <v>10054.554</v>
      </c>
      <c r="C12" s="475">
        <v>0</v>
      </c>
      <c r="D12" s="187">
        <v>10054.554</v>
      </c>
      <c r="E12" s="476">
        <v>0</v>
      </c>
      <c r="F12" s="477">
        <v>0</v>
      </c>
      <c r="G12" s="88">
        <f t="shared" si="1"/>
        <v>10054.554</v>
      </c>
      <c r="H12" s="187">
        <v>10054.554</v>
      </c>
      <c r="I12" s="187">
        <v>0</v>
      </c>
      <c r="J12" s="187">
        <v>0</v>
      </c>
      <c r="K12" s="88">
        <f t="shared" si="2"/>
        <v>0</v>
      </c>
    </row>
    <row r="13" spans="1:12" ht="13.5" customHeight="1" x14ac:dyDescent="0.15">
      <c r="A13" s="103" t="s">
        <v>27</v>
      </c>
      <c r="B13" s="88">
        <f t="shared" si="3"/>
        <v>5672.7120000000004</v>
      </c>
      <c r="C13" s="475">
        <v>0</v>
      </c>
      <c r="D13" s="187">
        <v>5672.7120000000004</v>
      </c>
      <c r="E13" s="476">
        <v>0</v>
      </c>
      <c r="F13" s="477">
        <v>0</v>
      </c>
      <c r="G13" s="88">
        <f t="shared" si="1"/>
        <v>5672.7120000000004</v>
      </c>
      <c r="H13" s="187">
        <v>5672.7120000000004</v>
      </c>
      <c r="I13" s="187">
        <v>0</v>
      </c>
      <c r="J13" s="187">
        <v>0</v>
      </c>
      <c r="K13" s="88">
        <f t="shared" si="2"/>
        <v>0</v>
      </c>
    </row>
    <row r="14" spans="1:12" ht="13.5" customHeight="1" x14ac:dyDescent="0.15">
      <c r="A14" s="103" t="s">
        <v>29</v>
      </c>
      <c r="B14" s="88">
        <f t="shared" si="3"/>
        <v>27211.690999999999</v>
      </c>
      <c r="C14" s="475">
        <v>0</v>
      </c>
      <c r="D14" s="187">
        <v>27211.690999999999</v>
      </c>
      <c r="E14" s="476">
        <v>0</v>
      </c>
      <c r="F14" s="477">
        <v>0</v>
      </c>
      <c r="G14" s="88">
        <f t="shared" si="1"/>
        <v>27211.690999999999</v>
      </c>
      <c r="H14" s="187">
        <v>27211.690999999999</v>
      </c>
      <c r="I14" s="187">
        <v>0</v>
      </c>
      <c r="J14" s="187">
        <v>0</v>
      </c>
      <c r="K14" s="88">
        <f t="shared" si="2"/>
        <v>0</v>
      </c>
      <c r="L14" t="s">
        <v>477</v>
      </c>
    </row>
    <row r="15" spans="1:12" ht="13.5" customHeight="1" x14ac:dyDescent="0.15">
      <c r="A15" s="103" t="s">
        <v>31</v>
      </c>
      <c r="B15" s="88">
        <f t="shared" si="3"/>
        <v>12622.616</v>
      </c>
      <c r="C15" s="475">
        <v>0</v>
      </c>
      <c r="D15" s="187">
        <v>12622.616</v>
      </c>
      <c r="E15" s="476">
        <v>0</v>
      </c>
      <c r="F15" s="477">
        <v>0</v>
      </c>
      <c r="G15" s="88">
        <f t="shared" si="1"/>
        <v>12622.616</v>
      </c>
      <c r="H15" s="187">
        <v>12622.616</v>
      </c>
      <c r="I15" s="187">
        <v>0</v>
      </c>
      <c r="J15" s="187">
        <v>0</v>
      </c>
      <c r="K15" s="88">
        <f t="shared" si="2"/>
        <v>0</v>
      </c>
    </row>
    <row r="16" spans="1:12" ht="13.5" customHeight="1" x14ac:dyDescent="0.15">
      <c r="A16" s="103" t="s">
        <v>32</v>
      </c>
      <c r="B16" s="88">
        <f t="shared" si="3"/>
        <v>11783.406000000001</v>
      </c>
      <c r="C16" s="475">
        <v>0</v>
      </c>
      <c r="D16" s="187">
        <v>11783.406000000001</v>
      </c>
      <c r="E16" s="476">
        <v>0</v>
      </c>
      <c r="F16" s="477">
        <v>0</v>
      </c>
      <c r="G16" s="88">
        <f t="shared" si="1"/>
        <v>11783.406000000001</v>
      </c>
      <c r="H16" s="187">
        <v>11783.406000000001</v>
      </c>
      <c r="I16" s="187">
        <v>0</v>
      </c>
      <c r="J16" s="187">
        <v>0</v>
      </c>
      <c r="K16" s="88">
        <f t="shared" si="2"/>
        <v>0</v>
      </c>
    </row>
    <row r="17" spans="1:11" ht="13.5" customHeight="1" x14ac:dyDescent="0.15">
      <c r="A17" s="103" t="s">
        <v>39</v>
      </c>
      <c r="B17" s="88">
        <f t="shared" si="3"/>
        <v>1982.7239999999999</v>
      </c>
      <c r="C17" s="475">
        <v>0</v>
      </c>
      <c r="D17" s="187">
        <v>1982.7239999999999</v>
      </c>
      <c r="E17" s="476">
        <v>0</v>
      </c>
      <c r="F17" s="477">
        <v>0</v>
      </c>
      <c r="G17" s="88">
        <f t="shared" si="1"/>
        <v>1982.7239999999999</v>
      </c>
      <c r="H17" s="187">
        <v>1982.7239999999999</v>
      </c>
      <c r="I17" s="187">
        <v>0</v>
      </c>
      <c r="J17" s="187">
        <v>0</v>
      </c>
      <c r="K17" s="88">
        <f t="shared" si="2"/>
        <v>0</v>
      </c>
    </row>
    <row r="18" spans="1:11" ht="13.5" customHeight="1" x14ac:dyDescent="0.15">
      <c r="A18" s="103" t="s">
        <v>43</v>
      </c>
      <c r="B18" s="88">
        <f t="shared" si="3"/>
        <v>513.173</v>
      </c>
      <c r="C18" s="475">
        <v>0</v>
      </c>
      <c r="D18" s="187">
        <v>513.173</v>
      </c>
      <c r="E18" s="476">
        <v>0</v>
      </c>
      <c r="F18" s="477">
        <v>0</v>
      </c>
      <c r="G18" s="88">
        <f t="shared" si="1"/>
        <v>513.173</v>
      </c>
      <c r="H18" s="187">
        <v>513.173</v>
      </c>
      <c r="I18" s="187">
        <v>0</v>
      </c>
      <c r="J18" s="187">
        <v>0</v>
      </c>
      <c r="K18" s="88">
        <f t="shared" si="2"/>
        <v>0</v>
      </c>
    </row>
    <row r="19" spans="1:11" ht="13.5" customHeight="1" x14ac:dyDescent="0.15">
      <c r="A19" s="90" t="s">
        <v>45</v>
      </c>
      <c r="B19" s="85">
        <f t="shared" si="3"/>
        <v>2562.2979999999998</v>
      </c>
      <c r="C19" s="478">
        <v>0</v>
      </c>
      <c r="D19" s="185">
        <v>2562.2979999999998</v>
      </c>
      <c r="E19" s="185">
        <v>0</v>
      </c>
      <c r="F19" s="479">
        <v>0</v>
      </c>
      <c r="G19" s="91">
        <f>SUMIF(H19:J19,"&gt;0")</f>
        <v>2562.2979999999998</v>
      </c>
      <c r="H19" s="185">
        <v>2562.2979999999998</v>
      </c>
      <c r="I19" s="185">
        <v>0</v>
      </c>
      <c r="J19" s="185">
        <v>0</v>
      </c>
      <c r="K19" s="91">
        <f t="shared" si="2"/>
        <v>0</v>
      </c>
    </row>
    <row r="20" spans="1:11" ht="12.95" customHeight="1" x14ac:dyDescent="0.15">
      <c r="A20" s="6" t="s">
        <v>478</v>
      </c>
    </row>
    <row r="21" spans="1:11" ht="12.95" customHeight="1" x14ac:dyDescent="0.15">
      <c r="A21" s="6" t="s">
        <v>479</v>
      </c>
    </row>
    <row r="22" spans="1:11" ht="12.95" customHeight="1" x14ac:dyDescent="0.15">
      <c r="A22" s="6" t="s">
        <v>480</v>
      </c>
    </row>
  </sheetData>
  <mergeCells count="4">
    <mergeCell ref="A3:A4"/>
    <mergeCell ref="B3:F3"/>
    <mergeCell ref="G3:J3"/>
    <mergeCell ref="K3:K4"/>
  </mergeCells>
  <phoneticPr fontId="4"/>
  <conditionalFormatting sqref="A5">
    <cfRule type="cellIs" dxfId="8" priority="1" operator="between">
      <formula>43466</formula>
      <formula>43830</formula>
    </cfRule>
  </conditionalFormatting>
  <dataValidations count="2">
    <dataValidation type="decimal" operator="greaterThanOrEqual" allowBlank="1" showInputMessage="1" showErrorMessage="1" sqref="F6:F19" xr:uid="{8174DCA9-6902-4C37-85B2-5DC584CD0AE6}">
      <formula1>-999999999999999</formula1>
    </dataValidation>
    <dataValidation type="decimal" operator="greaterThanOrEqual" allowBlank="1" showInputMessage="1" showErrorMessage="1" sqref="H6:J19 C6:E19" xr:uid="{3DD03818-7A7F-4B8F-B873-A364EDE22D05}">
      <formula1>0</formula1>
    </dataValidation>
  </dataValidations>
  <pageMargins left="0.39370078740157483" right="0.39370078740157483" top="0.78740157480314965" bottom="0.39370078740157483" header="0" footer="0"/>
  <pageSetup paperSize="9" scale="69" pageOrder="overThenDown"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2F123-6341-4482-8F84-AA95E3742FE1}">
  <sheetPr codeName="Sheet30">
    <pageSetUpPr fitToPage="1"/>
  </sheetPr>
  <dimension ref="A1:I56"/>
  <sheetViews>
    <sheetView workbookViewId="0">
      <selection sqref="A1:I56"/>
    </sheetView>
  </sheetViews>
  <sheetFormatPr defaultRowHeight="13.5" x14ac:dyDescent="0.15"/>
  <sheetData>
    <row r="1" spans="1:9" x14ac:dyDescent="0.15">
      <c r="A1" s="680" t="s">
        <v>854</v>
      </c>
      <c r="B1" s="681"/>
      <c r="C1" s="681"/>
      <c r="D1" s="681"/>
      <c r="E1" s="681"/>
      <c r="F1" s="681"/>
      <c r="G1" s="681"/>
      <c r="H1" s="681"/>
      <c r="I1" s="681"/>
    </row>
    <row r="2" spans="1:9" x14ac:dyDescent="0.15">
      <c r="A2" s="681"/>
      <c r="B2" s="681"/>
      <c r="C2" s="681"/>
      <c r="D2" s="681"/>
      <c r="E2" s="681"/>
      <c r="F2" s="681"/>
      <c r="G2" s="681"/>
      <c r="H2" s="681"/>
      <c r="I2" s="681"/>
    </row>
    <row r="3" spans="1:9" x14ac:dyDescent="0.15">
      <c r="A3" s="681"/>
      <c r="B3" s="681"/>
      <c r="C3" s="681"/>
      <c r="D3" s="681"/>
      <c r="E3" s="681"/>
      <c r="F3" s="681"/>
      <c r="G3" s="681"/>
      <c r="H3" s="681"/>
      <c r="I3" s="681"/>
    </row>
    <row r="4" spans="1:9" x14ac:dyDescent="0.15">
      <c r="A4" s="681"/>
      <c r="B4" s="681"/>
      <c r="C4" s="681"/>
      <c r="D4" s="681"/>
      <c r="E4" s="681"/>
      <c r="F4" s="681"/>
      <c r="G4" s="681"/>
      <c r="H4" s="681"/>
      <c r="I4" s="681"/>
    </row>
    <row r="5" spans="1:9" x14ac:dyDescent="0.15">
      <c r="A5" s="681"/>
      <c r="B5" s="681"/>
      <c r="C5" s="681"/>
      <c r="D5" s="681"/>
      <c r="E5" s="681"/>
      <c r="F5" s="681"/>
      <c r="G5" s="681"/>
      <c r="H5" s="681"/>
      <c r="I5" s="681"/>
    </row>
    <row r="6" spans="1:9" x14ac:dyDescent="0.15">
      <c r="A6" s="681"/>
      <c r="B6" s="681"/>
      <c r="C6" s="681"/>
      <c r="D6" s="681"/>
      <c r="E6" s="681"/>
      <c r="F6" s="681"/>
      <c r="G6" s="681"/>
      <c r="H6" s="681"/>
      <c r="I6" s="681"/>
    </row>
    <row r="7" spans="1:9" x14ac:dyDescent="0.15">
      <c r="A7" s="681"/>
      <c r="B7" s="681"/>
      <c r="C7" s="681"/>
      <c r="D7" s="681"/>
      <c r="E7" s="681"/>
      <c r="F7" s="681"/>
      <c r="G7" s="681"/>
      <c r="H7" s="681"/>
      <c r="I7" s="681"/>
    </row>
    <row r="8" spans="1:9" x14ac:dyDescent="0.15">
      <c r="A8" s="681"/>
      <c r="B8" s="681"/>
      <c r="C8" s="681"/>
      <c r="D8" s="681"/>
      <c r="E8" s="681"/>
      <c r="F8" s="681"/>
      <c r="G8" s="681"/>
      <c r="H8" s="681"/>
      <c r="I8" s="681"/>
    </row>
    <row r="9" spans="1:9" x14ac:dyDescent="0.15">
      <c r="A9" s="681"/>
      <c r="B9" s="681"/>
      <c r="C9" s="681"/>
      <c r="D9" s="681"/>
      <c r="E9" s="681"/>
      <c r="F9" s="681"/>
      <c r="G9" s="681"/>
      <c r="H9" s="681"/>
      <c r="I9" s="681"/>
    </row>
    <row r="10" spans="1:9" x14ac:dyDescent="0.15">
      <c r="A10" s="681"/>
      <c r="B10" s="681"/>
      <c r="C10" s="681"/>
      <c r="D10" s="681"/>
      <c r="E10" s="681"/>
      <c r="F10" s="681"/>
      <c r="G10" s="681"/>
      <c r="H10" s="681"/>
      <c r="I10" s="681"/>
    </row>
    <row r="11" spans="1:9" x14ac:dyDescent="0.15">
      <c r="A11" s="681"/>
      <c r="B11" s="681"/>
      <c r="C11" s="681"/>
      <c r="D11" s="681"/>
      <c r="E11" s="681"/>
      <c r="F11" s="681"/>
      <c r="G11" s="681"/>
      <c r="H11" s="681"/>
      <c r="I11" s="681"/>
    </row>
    <row r="12" spans="1:9" x14ac:dyDescent="0.15">
      <c r="A12" s="681"/>
      <c r="B12" s="681"/>
      <c r="C12" s="681"/>
      <c r="D12" s="681"/>
      <c r="E12" s="681"/>
      <c r="F12" s="681"/>
      <c r="G12" s="681"/>
      <c r="H12" s="681"/>
      <c r="I12" s="681"/>
    </row>
    <row r="13" spans="1:9" x14ac:dyDescent="0.15">
      <c r="A13" s="681"/>
      <c r="B13" s="681"/>
      <c r="C13" s="681"/>
      <c r="D13" s="681"/>
      <c r="E13" s="681"/>
      <c r="F13" s="681"/>
      <c r="G13" s="681"/>
      <c r="H13" s="681"/>
      <c r="I13" s="681"/>
    </row>
    <row r="14" spans="1:9" x14ac:dyDescent="0.15">
      <c r="A14" s="681"/>
      <c r="B14" s="681"/>
      <c r="C14" s="681"/>
      <c r="D14" s="681"/>
      <c r="E14" s="681"/>
      <c r="F14" s="681"/>
      <c r="G14" s="681"/>
      <c r="H14" s="681"/>
      <c r="I14" s="681"/>
    </row>
    <row r="15" spans="1:9" x14ac:dyDescent="0.15">
      <c r="A15" s="681"/>
      <c r="B15" s="681"/>
      <c r="C15" s="681"/>
      <c r="D15" s="681"/>
      <c r="E15" s="681"/>
      <c r="F15" s="681"/>
      <c r="G15" s="681"/>
      <c r="H15" s="681"/>
      <c r="I15" s="681"/>
    </row>
    <row r="16" spans="1:9" x14ac:dyDescent="0.15">
      <c r="A16" s="681"/>
      <c r="B16" s="681"/>
      <c r="C16" s="681"/>
      <c r="D16" s="681"/>
      <c r="E16" s="681"/>
      <c r="F16" s="681"/>
      <c r="G16" s="681"/>
      <c r="H16" s="681"/>
      <c r="I16" s="681"/>
    </row>
    <row r="17" spans="1:9" x14ac:dyDescent="0.15">
      <c r="A17" s="681"/>
      <c r="B17" s="681"/>
      <c r="C17" s="681"/>
      <c r="D17" s="681"/>
      <c r="E17" s="681"/>
      <c r="F17" s="681"/>
      <c r="G17" s="681"/>
      <c r="H17" s="681"/>
      <c r="I17" s="681"/>
    </row>
    <row r="18" spans="1:9" x14ac:dyDescent="0.15">
      <c r="A18" s="681"/>
      <c r="B18" s="681"/>
      <c r="C18" s="681"/>
      <c r="D18" s="681"/>
      <c r="E18" s="681"/>
      <c r="F18" s="681"/>
      <c r="G18" s="681"/>
      <c r="H18" s="681"/>
      <c r="I18" s="681"/>
    </row>
    <row r="19" spans="1:9" x14ac:dyDescent="0.15">
      <c r="A19" s="681"/>
      <c r="B19" s="681"/>
      <c r="C19" s="681"/>
      <c r="D19" s="681"/>
      <c r="E19" s="681"/>
      <c r="F19" s="681"/>
      <c r="G19" s="681"/>
      <c r="H19" s="681"/>
      <c r="I19" s="681"/>
    </row>
    <row r="20" spans="1:9" x14ac:dyDescent="0.15">
      <c r="A20" s="681"/>
      <c r="B20" s="681"/>
      <c r="C20" s="681"/>
      <c r="D20" s="681"/>
      <c r="E20" s="681"/>
      <c r="F20" s="681"/>
      <c r="G20" s="681"/>
      <c r="H20" s="681"/>
      <c r="I20" s="681"/>
    </row>
    <row r="21" spans="1:9" x14ac:dyDescent="0.15">
      <c r="A21" s="681"/>
      <c r="B21" s="681"/>
      <c r="C21" s="681"/>
      <c r="D21" s="681"/>
      <c r="E21" s="681"/>
      <c r="F21" s="681"/>
      <c r="G21" s="681"/>
      <c r="H21" s="681"/>
      <c r="I21" s="681"/>
    </row>
    <row r="22" spans="1:9" x14ac:dyDescent="0.15">
      <c r="A22" s="681"/>
      <c r="B22" s="681"/>
      <c r="C22" s="681"/>
      <c r="D22" s="681"/>
      <c r="E22" s="681"/>
      <c r="F22" s="681"/>
      <c r="G22" s="681"/>
      <c r="H22" s="681"/>
      <c r="I22" s="681"/>
    </row>
    <row r="23" spans="1:9" x14ac:dyDescent="0.15">
      <c r="A23" s="681"/>
      <c r="B23" s="681"/>
      <c r="C23" s="681"/>
      <c r="D23" s="681"/>
      <c r="E23" s="681"/>
      <c r="F23" s="681"/>
      <c r="G23" s="681"/>
      <c r="H23" s="681"/>
      <c r="I23" s="681"/>
    </row>
    <row r="24" spans="1:9" x14ac:dyDescent="0.15">
      <c r="A24" s="681"/>
      <c r="B24" s="681"/>
      <c r="C24" s="681"/>
      <c r="D24" s="681"/>
      <c r="E24" s="681"/>
      <c r="F24" s="681"/>
      <c r="G24" s="681"/>
      <c r="H24" s="681"/>
      <c r="I24" s="681"/>
    </row>
    <row r="25" spans="1:9" x14ac:dyDescent="0.15">
      <c r="A25" s="681"/>
      <c r="B25" s="681"/>
      <c r="C25" s="681"/>
      <c r="D25" s="681"/>
      <c r="E25" s="681"/>
      <c r="F25" s="681"/>
      <c r="G25" s="681"/>
      <c r="H25" s="681"/>
      <c r="I25" s="681"/>
    </row>
    <row r="26" spans="1:9" x14ac:dyDescent="0.15">
      <c r="A26" s="681"/>
      <c r="B26" s="681"/>
      <c r="C26" s="681"/>
      <c r="D26" s="681"/>
      <c r="E26" s="681"/>
      <c r="F26" s="681"/>
      <c r="G26" s="681"/>
      <c r="H26" s="681"/>
      <c r="I26" s="681"/>
    </row>
    <row r="27" spans="1:9" x14ac:dyDescent="0.15">
      <c r="A27" s="681"/>
      <c r="B27" s="681"/>
      <c r="C27" s="681"/>
      <c r="D27" s="681"/>
      <c r="E27" s="681"/>
      <c r="F27" s="681"/>
      <c r="G27" s="681"/>
      <c r="H27" s="681"/>
      <c r="I27" s="681"/>
    </row>
    <row r="28" spans="1:9" x14ac:dyDescent="0.15">
      <c r="A28" s="681"/>
      <c r="B28" s="681"/>
      <c r="C28" s="681"/>
      <c r="D28" s="681"/>
      <c r="E28" s="681"/>
      <c r="F28" s="681"/>
      <c r="G28" s="681"/>
      <c r="H28" s="681"/>
      <c r="I28" s="681"/>
    </row>
    <row r="29" spans="1:9" x14ac:dyDescent="0.15">
      <c r="A29" s="681"/>
      <c r="B29" s="681"/>
      <c r="C29" s="681"/>
      <c r="D29" s="681"/>
      <c r="E29" s="681"/>
      <c r="F29" s="681"/>
      <c r="G29" s="681"/>
      <c r="H29" s="681"/>
      <c r="I29" s="681"/>
    </row>
    <row r="30" spans="1:9" x14ac:dyDescent="0.15">
      <c r="A30" s="681"/>
      <c r="B30" s="681"/>
      <c r="C30" s="681"/>
      <c r="D30" s="681"/>
      <c r="E30" s="681"/>
      <c r="F30" s="681"/>
      <c r="G30" s="681"/>
      <c r="H30" s="681"/>
      <c r="I30" s="681"/>
    </row>
    <row r="31" spans="1:9" x14ac:dyDescent="0.15">
      <c r="A31" s="681"/>
      <c r="B31" s="681"/>
      <c r="C31" s="681"/>
      <c r="D31" s="681"/>
      <c r="E31" s="681"/>
      <c r="F31" s="681"/>
      <c r="G31" s="681"/>
      <c r="H31" s="681"/>
      <c r="I31" s="681"/>
    </row>
    <row r="32" spans="1:9" x14ac:dyDescent="0.15">
      <c r="A32" s="681"/>
      <c r="B32" s="681"/>
      <c r="C32" s="681"/>
      <c r="D32" s="681"/>
      <c r="E32" s="681"/>
      <c r="F32" s="681"/>
      <c r="G32" s="681"/>
      <c r="H32" s="681"/>
      <c r="I32" s="681"/>
    </row>
    <row r="33" spans="1:9" x14ac:dyDescent="0.15">
      <c r="A33" s="681"/>
      <c r="B33" s="681"/>
      <c r="C33" s="681"/>
      <c r="D33" s="681"/>
      <c r="E33" s="681"/>
      <c r="F33" s="681"/>
      <c r="G33" s="681"/>
      <c r="H33" s="681"/>
      <c r="I33" s="681"/>
    </row>
    <row r="34" spans="1:9" x14ac:dyDescent="0.15">
      <c r="A34" s="681"/>
      <c r="B34" s="681"/>
      <c r="C34" s="681"/>
      <c r="D34" s="681"/>
      <c r="E34" s="681"/>
      <c r="F34" s="681"/>
      <c r="G34" s="681"/>
      <c r="H34" s="681"/>
      <c r="I34" s="681"/>
    </row>
    <row r="35" spans="1:9" x14ac:dyDescent="0.15">
      <c r="A35" s="681"/>
      <c r="B35" s="681"/>
      <c r="C35" s="681"/>
      <c r="D35" s="681"/>
      <c r="E35" s="681"/>
      <c r="F35" s="681"/>
      <c r="G35" s="681"/>
      <c r="H35" s="681"/>
      <c r="I35" s="681"/>
    </row>
    <row r="36" spans="1:9" x14ac:dyDescent="0.15">
      <c r="A36" s="681"/>
      <c r="B36" s="681"/>
      <c r="C36" s="681"/>
      <c r="D36" s="681"/>
      <c r="E36" s="681"/>
      <c r="F36" s="681"/>
      <c r="G36" s="681"/>
      <c r="H36" s="681"/>
      <c r="I36" s="681"/>
    </row>
    <row r="37" spans="1:9" x14ac:dyDescent="0.15">
      <c r="A37" s="681"/>
      <c r="B37" s="681"/>
      <c r="C37" s="681"/>
      <c r="D37" s="681"/>
      <c r="E37" s="681"/>
      <c r="F37" s="681"/>
      <c r="G37" s="681"/>
      <c r="H37" s="681"/>
      <c r="I37" s="681"/>
    </row>
    <row r="38" spans="1:9" x14ac:dyDescent="0.15">
      <c r="A38" s="681"/>
      <c r="B38" s="681"/>
      <c r="C38" s="681"/>
      <c r="D38" s="681"/>
      <c r="E38" s="681"/>
      <c r="F38" s="681"/>
      <c r="G38" s="681"/>
      <c r="H38" s="681"/>
      <c r="I38" s="681"/>
    </row>
    <row r="39" spans="1:9" x14ac:dyDescent="0.15">
      <c r="A39" s="681"/>
      <c r="B39" s="681"/>
      <c r="C39" s="681"/>
      <c r="D39" s="681"/>
      <c r="E39" s="681"/>
      <c r="F39" s="681"/>
      <c r="G39" s="681"/>
      <c r="H39" s="681"/>
      <c r="I39" s="681"/>
    </row>
    <row r="40" spans="1:9" x14ac:dyDescent="0.15">
      <c r="A40" s="681"/>
      <c r="B40" s="681"/>
      <c r="C40" s="681"/>
      <c r="D40" s="681"/>
      <c r="E40" s="681"/>
      <c r="F40" s="681"/>
      <c r="G40" s="681"/>
      <c r="H40" s="681"/>
      <c r="I40" s="681"/>
    </row>
    <row r="41" spans="1:9" x14ac:dyDescent="0.15">
      <c r="A41" s="681"/>
      <c r="B41" s="681"/>
      <c r="C41" s="681"/>
      <c r="D41" s="681"/>
      <c r="E41" s="681"/>
      <c r="F41" s="681"/>
      <c r="G41" s="681"/>
      <c r="H41" s="681"/>
      <c r="I41" s="681"/>
    </row>
    <row r="42" spans="1:9" x14ac:dyDescent="0.15">
      <c r="A42" s="681"/>
      <c r="B42" s="681"/>
      <c r="C42" s="681"/>
      <c r="D42" s="681"/>
      <c r="E42" s="681"/>
      <c r="F42" s="681"/>
      <c r="G42" s="681"/>
      <c r="H42" s="681"/>
      <c r="I42" s="681"/>
    </row>
    <row r="43" spans="1:9" x14ac:dyDescent="0.15">
      <c r="A43" s="681"/>
      <c r="B43" s="681"/>
      <c r="C43" s="681"/>
      <c r="D43" s="681"/>
      <c r="E43" s="681"/>
      <c r="F43" s="681"/>
      <c r="G43" s="681"/>
      <c r="H43" s="681"/>
      <c r="I43" s="681"/>
    </row>
    <row r="44" spans="1:9" x14ac:dyDescent="0.15">
      <c r="A44" s="681"/>
      <c r="B44" s="681"/>
      <c r="C44" s="681"/>
      <c r="D44" s="681"/>
      <c r="E44" s="681"/>
      <c r="F44" s="681"/>
      <c r="G44" s="681"/>
      <c r="H44" s="681"/>
      <c r="I44" s="681"/>
    </row>
    <row r="45" spans="1:9" x14ac:dyDescent="0.15">
      <c r="A45" s="681"/>
      <c r="B45" s="681"/>
      <c r="C45" s="681"/>
      <c r="D45" s="681"/>
      <c r="E45" s="681"/>
      <c r="F45" s="681"/>
      <c r="G45" s="681"/>
      <c r="H45" s="681"/>
      <c r="I45" s="681"/>
    </row>
    <row r="46" spans="1:9" x14ac:dyDescent="0.15">
      <c r="A46" s="681"/>
      <c r="B46" s="681"/>
      <c r="C46" s="681"/>
      <c r="D46" s="681"/>
      <c r="E46" s="681"/>
      <c r="F46" s="681"/>
      <c r="G46" s="681"/>
      <c r="H46" s="681"/>
      <c r="I46" s="681"/>
    </row>
    <row r="47" spans="1:9" x14ac:dyDescent="0.15">
      <c r="A47" s="681"/>
      <c r="B47" s="681"/>
      <c r="C47" s="681"/>
      <c r="D47" s="681"/>
      <c r="E47" s="681"/>
      <c r="F47" s="681"/>
      <c r="G47" s="681"/>
      <c r="H47" s="681"/>
      <c r="I47" s="681"/>
    </row>
    <row r="48" spans="1:9" x14ac:dyDescent="0.15">
      <c r="A48" s="681"/>
      <c r="B48" s="681"/>
      <c r="C48" s="681"/>
      <c r="D48" s="681"/>
      <c r="E48" s="681"/>
      <c r="F48" s="681"/>
      <c r="G48" s="681"/>
      <c r="H48" s="681"/>
      <c r="I48" s="681"/>
    </row>
    <row r="49" spans="1:9" x14ac:dyDescent="0.15">
      <c r="A49" s="681"/>
      <c r="B49" s="681"/>
      <c r="C49" s="681"/>
      <c r="D49" s="681"/>
      <c r="E49" s="681"/>
      <c r="F49" s="681"/>
      <c r="G49" s="681"/>
      <c r="H49" s="681"/>
      <c r="I49" s="681"/>
    </row>
    <row r="50" spans="1:9" x14ac:dyDescent="0.15">
      <c r="A50" s="681"/>
      <c r="B50" s="681"/>
      <c r="C50" s="681"/>
      <c r="D50" s="681"/>
      <c r="E50" s="681"/>
      <c r="F50" s="681"/>
      <c r="G50" s="681"/>
      <c r="H50" s="681"/>
      <c r="I50" s="681"/>
    </row>
    <row r="51" spans="1:9" x14ac:dyDescent="0.15">
      <c r="A51" s="681"/>
      <c r="B51" s="681"/>
      <c r="C51" s="681"/>
      <c r="D51" s="681"/>
      <c r="E51" s="681"/>
      <c r="F51" s="681"/>
      <c r="G51" s="681"/>
      <c r="H51" s="681"/>
      <c r="I51" s="681"/>
    </row>
    <row r="52" spans="1:9" x14ac:dyDescent="0.15">
      <c r="A52" s="681"/>
      <c r="B52" s="681"/>
      <c r="C52" s="681"/>
      <c r="D52" s="681"/>
      <c r="E52" s="681"/>
      <c r="F52" s="681"/>
      <c r="G52" s="681"/>
      <c r="H52" s="681"/>
      <c r="I52" s="681"/>
    </row>
    <row r="53" spans="1:9" x14ac:dyDescent="0.15">
      <c r="A53" s="681"/>
      <c r="B53" s="681"/>
      <c r="C53" s="681"/>
      <c r="D53" s="681"/>
      <c r="E53" s="681"/>
      <c r="F53" s="681"/>
      <c r="G53" s="681"/>
      <c r="H53" s="681"/>
      <c r="I53" s="681"/>
    </row>
    <row r="54" spans="1:9" x14ac:dyDescent="0.15">
      <c r="A54" s="681"/>
      <c r="B54" s="681"/>
      <c r="C54" s="681"/>
      <c r="D54" s="681"/>
      <c r="E54" s="681"/>
      <c r="F54" s="681"/>
      <c r="G54" s="681"/>
      <c r="H54" s="681"/>
      <c r="I54" s="681"/>
    </row>
    <row r="55" spans="1:9" x14ac:dyDescent="0.15">
      <c r="A55" s="681"/>
      <c r="B55" s="681"/>
      <c r="C55" s="681"/>
      <c r="D55" s="681"/>
      <c r="E55" s="681"/>
      <c r="F55" s="681"/>
      <c r="G55" s="681"/>
      <c r="H55" s="681"/>
      <c r="I55" s="681"/>
    </row>
    <row r="56" spans="1:9" x14ac:dyDescent="0.15">
      <c r="A56" s="681"/>
      <c r="B56" s="681"/>
      <c r="C56" s="681"/>
      <c r="D56" s="681"/>
      <c r="E56" s="681"/>
      <c r="F56" s="681"/>
      <c r="G56" s="681"/>
      <c r="H56" s="681"/>
      <c r="I56" s="681"/>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BE505-20A8-4103-A7FD-CA4B7DB13553}">
  <sheetPr codeName="Sheet31">
    <pageSetUpPr autoPageBreaks="0" fitToPage="1"/>
  </sheetPr>
  <dimension ref="A1:N28"/>
  <sheetViews>
    <sheetView view="pageBreakPreview" zoomScaleNormal="100" zoomScaleSheetLayoutView="100" workbookViewId="0">
      <selection activeCell="E7" sqref="E7"/>
    </sheetView>
  </sheetViews>
  <sheetFormatPr defaultRowHeight="13.5" x14ac:dyDescent="0.15"/>
  <cols>
    <col min="1" max="1" width="18.25" customWidth="1"/>
    <col min="2" max="14" width="9.125" customWidth="1"/>
  </cols>
  <sheetData>
    <row r="1" spans="1:14" x14ac:dyDescent="0.15">
      <c r="A1" t="s">
        <v>481</v>
      </c>
    </row>
    <row r="2" spans="1:14" x14ac:dyDescent="0.15">
      <c r="N2" s="9" t="s">
        <v>70</v>
      </c>
    </row>
    <row r="3" spans="1:14" x14ac:dyDescent="0.15">
      <c r="A3" s="864" t="s">
        <v>412</v>
      </c>
      <c r="B3" s="761" t="s">
        <v>482</v>
      </c>
      <c r="C3" s="761"/>
      <c r="D3" s="761"/>
      <c r="E3" s="761"/>
      <c r="F3" s="761"/>
      <c r="G3" s="761"/>
      <c r="H3" s="761"/>
      <c r="I3" s="761"/>
      <c r="J3" s="761"/>
      <c r="K3" s="761"/>
      <c r="L3" s="761"/>
      <c r="M3" s="761" t="s">
        <v>483</v>
      </c>
      <c r="N3" s="761" t="s">
        <v>484</v>
      </c>
    </row>
    <row r="4" spans="1:14" x14ac:dyDescent="0.15">
      <c r="A4" s="868"/>
      <c r="B4" s="761" t="s">
        <v>485</v>
      </c>
      <c r="C4" s="761" t="s">
        <v>486</v>
      </c>
      <c r="D4" s="761"/>
      <c r="E4" s="761"/>
      <c r="F4" s="761"/>
      <c r="G4" s="761"/>
      <c r="H4" s="761" t="s">
        <v>487</v>
      </c>
      <c r="I4" s="761" t="s">
        <v>488</v>
      </c>
      <c r="J4" s="761" t="s">
        <v>489</v>
      </c>
      <c r="K4" s="761" t="s">
        <v>490</v>
      </c>
      <c r="L4" s="761" t="s">
        <v>491</v>
      </c>
      <c r="M4" s="761"/>
      <c r="N4" s="761"/>
    </row>
    <row r="5" spans="1:14" x14ac:dyDescent="0.15">
      <c r="A5" s="868"/>
      <c r="B5" s="761"/>
      <c r="C5" s="761" t="s">
        <v>492</v>
      </c>
      <c r="D5" s="761"/>
      <c r="E5" s="761"/>
      <c r="F5" s="761" t="s">
        <v>493</v>
      </c>
      <c r="G5" s="761" t="s">
        <v>494</v>
      </c>
      <c r="H5" s="761"/>
      <c r="I5" s="761"/>
      <c r="J5" s="761"/>
      <c r="K5" s="761"/>
      <c r="L5" s="761"/>
      <c r="M5" s="761"/>
      <c r="N5" s="761"/>
    </row>
    <row r="6" spans="1:14" x14ac:dyDescent="0.15">
      <c r="A6" s="869"/>
      <c r="B6" s="761"/>
      <c r="C6" s="22" t="s">
        <v>495</v>
      </c>
      <c r="D6" s="22" t="s">
        <v>496</v>
      </c>
      <c r="E6" s="22" t="s">
        <v>497</v>
      </c>
      <c r="F6" s="761"/>
      <c r="G6" s="761"/>
      <c r="H6" s="761"/>
      <c r="I6" s="761"/>
      <c r="J6" s="761"/>
      <c r="K6" s="761"/>
      <c r="L6" s="761"/>
      <c r="M6" s="761"/>
      <c r="N6" s="761"/>
    </row>
    <row r="7" spans="1:14" ht="14.25" thickBot="1" x14ac:dyDescent="0.2">
      <c r="A7" s="480">
        <v>45383</v>
      </c>
      <c r="B7" s="15">
        <f t="shared" ref="B7:N7" si="0">SUMIF(B8:B21, "&gt;0")</f>
        <v>579.95000000000005</v>
      </c>
      <c r="C7" s="15">
        <f t="shared" si="0"/>
        <v>520.59999999999991</v>
      </c>
      <c r="D7" s="15">
        <f t="shared" si="0"/>
        <v>388.48</v>
      </c>
      <c r="E7" s="15">
        <f t="shared" si="0"/>
        <v>132.11999999999998</v>
      </c>
      <c r="F7" s="15">
        <f t="shared" si="0"/>
        <v>1.84</v>
      </c>
      <c r="G7" s="15">
        <f t="shared" si="0"/>
        <v>522.43999999999994</v>
      </c>
      <c r="H7" s="15">
        <f t="shared" si="0"/>
        <v>59.110000000000007</v>
      </c>
      <c r="I7" s="15">
        <f t="shared" si="0"/>
        <v>0</v>
      </c>
      <c r="J7" s="15">
        <f t="shared" si="0"/>
        <v>0.24</v>
      </c>
      <c r="K7" s="15">
        <f t="shared" si="0"/>
        <v>0</v>
      </c>
      <c r="L7" s="15">
        <f t="shared" si="0"/>
        <v>0</v>
      </c>
      <c r="M7" s="15">
        <f t="shared" si="0"/>
        <v>12.14</v>
      </c>
      <c r="N7" s="15">
        <f t="shared" si="0"/>
        <v>3314.47</v>
      </c>
    </row>
    <row r="8" spans="1:14" ht="14.25" thickTop="1" x14ac:dyDescent="0.15">
      <c r="A8" s="23" t="s">
        <v>130</v>
      </c>
      <c r="B8" s="32">
        <f t="shared" ref="B8:B21" si="1">SUMIF(H8:L8,"&gt;0")+IF(G8&gt;0,G8,0)-IF(F8&gt;0,F8,0)</f>
        <v>0</v>
      </c>
      <c r="C8" s="32">
        <f t="shared" ref="C8:C21" si="2">SUMIF(D8:E8,"&gt;0")</f>
        <v>0</v>
      </c>
      <c r="D8" s="244">
        <v>0</v>
      </c>
      <c r="E8" s="244">
        <v>0</v>
      </c>
      <c r="F8" s="244"/>
      <c r="G8" s="32">
        <f t="shared" ref="G8:G21" si="3">IF(C8&gt;0,C8,0)+IF(F8&gt;0,F8,0)</f>
        <v>0</v>
      </c>
      <c r="H8" s="244">
        <v>0</v>
      </c>
      <c r="I8" s="481">
        <v>0</v>
      </c>
      <c r="J8" s="244">
        <v>0</v>
      </c>
      <c r="K8" s="481">
        <v>0</v>
      </c>
      <c r="L8" s="244">
        <v>0</v>
      </c>
      <c r="M8" s="481">
        <v>0</v>
      </c>
      <c r="N8" s="244">
        <v>12.16</v>
      </c>
    </row>
    <row r="9" spans="1:14" x14ac:dyDescent="0.15">
      <c r="A9" s="24" t="s">
        <v>131</v>
      </c>
      <c r="B9" s="28">
        <f t="shared" si="1"/>
        <v>1.43</v>
      </c>
      <c r="C9" s="28">
        <f t="shared" si="2"/>
        <v>1.43</v>
      </c>
      <c r="D9" s="247">
        <v>1.43</v>
      </c>
      <c r="E9" s="247">
        <v>0</v>
      </c>
      <c r="F9" s="247"/>
      <c r="G9" s="28">
        <f t="shared" si="3"/>
        <v>1.43</v>
      </c>
      <c r="H9" s="247">
        <v>0</v>
      </c>
      <c r="I9" s="155">
        <v>0</v>
      </c>
      <c r="J9" s="247">
        <v>0</v>
      </c>
      <c r="K9" s="155">
        <v>0</v>
      </c>
      <c r="L9" s="247">
        <v>0</v>
      </c>
      <c r="M9" s="155">
        <v>0</v>
      </c>
      <c r="N9" s="247">
        <v>179.09</v>
      </c>
    </row>
    <row r="10" spans="1:14" ht="12.95" customHeight="1" x14ac:dyDescent="0.15">
      <c r="A10" s="24" t="s">
        <v>223</v>
      </c>
      <c r="B10" s="28">
        <f t="shared" si="1"/>
        <v>50.65</v>
      </c>
      <c r="C10" s="28">
        <f t="shared" si="2"/>
        <v>50.41</v>
      </c>
      <c r="D10" s="247">
        <v>0</v>
      </c>
      <c r="E10" s="247">
        <v>50.41</v>
      </c>
      <c r="F10" s="247">
        <v>1.84</v>
      </c>
      <c r="G10" s="28">
        <f t="shared" si="3"/>
        <v>52.25</v>
      </c>
      <c r="H10" s="247">
        <v>0</v>
      </c>
      <c r="I10" s="155">
        <v>0</v>
      </c>
      <c r="J10" s="247">
        <v>0.24</v>
      </c>
      <c r="K10" s="155">
        <v>0</v>
      </c>
      <c r="L10" s="247">
        <v>0</v>
      </c>
      <c r="M10" s="155">
        <v>11.75</v>
      </c>
      <c r="N10" s="247">
        <v>461.88</v>
      </c>
    </row>
    <row r="11" spans="1:14" ht="12.95" customHeight="1" x14ac:dyDescent="0.15">
      <c r="A11" s="24" t="s">
        <v>224</v>
      </c>
      <c r="B11" s="28">
        <f t="shared" si="1"/>
        <v>0.66</v>
      </c>
      <c r="C11" s="28">
        <f t="shared" si="2"/>
        <v>0.66</v>
      </c>
      <c r="D11" s="247">
        <v>0.66</v>
      </c>
      <c r="E11" s="247">
        <v>0</v>
      </c>
      <c r="F11" s="247"/>
      <c r="G11" s="28">
        <f t="shared" si="3"/>
        <v>0.66</v>
      </c>
      <c r="H11" s="247">
        <v>0</v>
      </c>
      <c r="I11" s="155">
        <v>0</v>
      </c>
      <c r="J11" s="247">
        <v>0</v>
      </c>
      <c r="K11" s="155">
        <v>0</v>
      </c>
      <c r="L11" s="247">
        <v>0</v>
      </c>
      <c r="M11" s="155">
        <v>0</v>
      </c>
      <c r="N11" s="247">
        <v>182.81</v>
      </c>
    </row>
    <row r="12" spans="1:14" ht="12.95" customHeight="1" x14ac:dyDescent="0.15">
      <c r="A12" s="24" t="s">
        <v>225</v>
      </c>
      <c r="B12" s="28">
        <f t="shared" si="1"/>
        <v>7.28</v>
      </c>
      <c r="C12" s="28">
        <f t="shared" si="2"/>
        <v>0</v>
      </c>
      <c r="D12" s="247">
        <v>0</v>
      </c>
      <c r="E12" s="247">
        <v>0</v>
      </c>
      <c r="F12" s="247"/>
      <c r="G12" s="28">
        <f t="shared" si="3"/>
        <v>0</v>
      </c>
      <c r="H12" s="247">
        <v>7.28</v>
      </c>
      <c r="I12" s="155">
        <v>0</v>
      </c>
      <c r="J12" s="247">
        <v>0</v>
      </c>
      <c r="K12" s="155">
        <v>0</v>
      </c>
      <c r="L12" s="247">
        <v>0</v>
      </c>
      <c r="M12" s="155">
        <v>0</v>
      </c>
      <c r="N12" s="247">
        <v>356.49</v>
      </c>
    </row>
    <row r="13" spans="1:14" ht="12.95" customHeight="1" x14ac:dyDescent="0.15">
      <c r="A13" s="24" t="s">
        <v>226</v>
      </c>
      <c r="B13" s="28">
        <f t="shared" si="1"/>
        <v>64.86</v>
      </c>
      <c r="C13" s="28">
        <f t="shared" si="2"/>
        <v>46.83</v>
      </c>
      <c r="D13" s="247">
        <v>46.83</v>
      </c>
      <c r="E13" s="247">
        <v>0</v>
      </c>
      <c r="F13" s="247"/>
      <c r="G13" s="28">
        <f t="shared" si="3"/>
        <v>46.83</v>
      </c>
      <c r="H13" s="247">
        <v>18.03</v>
      </c>
      <c r="I13" s="155">
        <v>0</v>
      </c>
      <c r="J13" s="247">
        <v>0</v>
      </c>
      <c r="K13" s="155">
        <v>0</v>
      </c>
      <c r="L13" s="247">
        <v>0</v>
      </c>
      <c r="M13" s="155">
        <v>0</v>
      </c>
      <c r="N13" s="247">
        <v>280.72000000000003</v>
      </c>
    </row>
    <row r="14" spans="1:14" ht="12.95" customHeight="1" x14ac:dyDescent="0.15">
      <c r="A14" s="24" t="s">
        <v>227</v>
      </c>
      <c r="B14" s="28">
        <f t="shared" si="1"/>
        <v>9.08</v>
      </c>
      <c r="C14" s="28">
        <f t="shared" si="2"/>
        <v>9.08</v>
      </c>
      <c r="D14" s="247">
        <v>4.25</v>
      </c>
      <c r="E14" s="247">
        <v>4.83</v>
      </c>
      <c r="F14" s="247"/>
      <c r="G14" s="28">
        <f t="shared" si="3"/>
        <v>9.08</v>
      </c>
      <c r="H14" s="247">
        <v>0</v>
      </c>
      <c r="I14" s="155">
        <v>0</v>
      </c>
      <c r="J14" s="247">
        <v>0</v>
      </c>
      <c r="K14" s="155">
        <v>0</v>
      </c>
      <c r="L14" s="247">
        <v>0</v>
      </c>
      <c r="M14" s="155">
        <v>0</v>
      </c>
      <c r="N14" s="247">
        <v>293.89</v>
      </c>
    </row>
    <row r="15" spans="1:14" ht="12.95" customHeight="1" x14ac:dyDescent="0.15">
      <c r="A15" s="24" t="s">
        <v>228</v>
      </c>
      <c r="B15" s="28">
        <f t="shared" si="1"/>
        <v>10.18</v>
      </c>
      <c r="C15" s="28">
        <f t="shared" si="2"/>
        <v>10.18</v>
      </c>
      <c r="D15" s="247">
        <v>10.18</v>
      </c>
      <c r="E15" s="247">
        <v>0</v>
      </c>
      <c r="F15" s="247"/>
      <c r="G15" s="28">
        <f t="shared" si="3"/>
        <v>10.18</v>
      </c>
      <c r="H15" s="247">
        <v>0</v>
      </c>
      <c r="I15" s="155">
        <v>0</v>
      </c>
      <c r="J15" s="247">
        <v>0</v>
      </c>
      <c r="K15" s="155">
        <v>0</v>
      </c>
      <c r="L15" s="247">
        <v>0</v>
      </c>
      <c r="M15" s="155">
        <v>0</v>
      </c>
      <c r="N15" s="247">
        <v>117.1</v>
      </c>
    </row>
    <row r="16" spans="1:14" ht="12.95" customHeight="1" x14ac:dyDescent="0.15">
      <c r="A16" s="24" t="s">
        <v>229</v>
      </c>
      <c r="B16" s="28">
        <f t="shared" si="1"/>
        <v>306.45999999999998</v>
      </c>
      <c r="C16" s="28">
        <f t="shared" si="2"/>
        <v>297.03999999999996</v>
      </c>
      <c r="D16" s="247">
        <v>223.63</v>
      </c>
      <c r="E16" s="247">
        <v>73.41</v>
      </c>
      <c r="F16" s="247"/>
      <c r="G16" s="28">
        <f t="shared" si="3"/>
        <v>297.03999999999996</v>
      </c>
      <c r="H16" s="247">
        <v>9.42</v>
      </c>
      <c r="I16" s="155">
        <v>0</v>
      </c>
      <c r="J16" s="247">
        <v>0</v>
      </c>
      <c r="K16" s="155">
        <v>0</v>
      </c>
      <c r="L16" s="247">
        <v>0</v>
      </c>
      <c r="M16" s="155">
        <v>0</v>
      </c>
      <c r="N16" s="247">
        <v>674.59</v>
      </c>
    </row>
    <row r="17" spans="1:14" ht="12.95" customHeight="1" x14ac:dyDescent="0.15">
      <c r="A17" s="24" t="s">
        <v>230</v>
      </c>
      <c r="B17" s="28">
        <f t="shared" si="1"/>
        <v>65.64</v>
      </c>
      <c r="C17" s="28">
        <f t="shared" si="2"/>
        <v>59.93</v>
      </c>
      <c r="D17" s="247">
        <v>59.93</v>
      </c>
      <c r="E17" s="247">
        <v>0</v>
      </c>
      <c r="F17" s="247"/>
      <c r="G17" s="28">
        <f t="shared" si="3"/>
        <v>59.93</v>
      </c>
      <c r="H17" s="247">
        <v>5.71</v>
      </c>
      <c r="I17" s="155">
        <v>0</v>
      </c>
      <c r="J17" s="247">
        <v>0</v>
      </c>
      <c r="K17" s="155">
        <v>0</v>
      </c>
      <c r="L17" s="247">
        <v>0</v>
      </c>
      <c r="M17" s="155">
        <v>0</v>
      </c>
      <c r="N17" s="247">
        <v>134.44</v>
      </c>
    </row>
    <row r="18" spans="1:14" ht="12.95" customHeight="1" x14ac:dyDescent="0.15">
      <c r="A18" s="24" t="s">
        <v>231</v>
      </c>
      <c r="B18" s="28">
        <f t="shared" si="1"/>
        <v>22.03</v>
      </c>
      <c r="C18" s="28">
        <f t="shared" si="2"/>
        <v>3.36</v>
      </c>
      <c r="D18" s="247">
        <v>3.36</v>
      </c>
      <c r="E18" s="247">
        <v>0</v>
      </c>
      <c r="F18" s="247"/>
      <c r="G18" s="28">
        <f t="shared" si="3"/>
        <v>3.36</v>
      </c>
      <c r="H18" s="247">
        <v>18.670000000000002</v>
      </c>
      <c r="I18" s="155">
        <v>0</v>
      </c>
      <c r="J18" s="247">
        <v>0</v>
      </c>
      <c r="K18" s="155">
        <v>0</v>
      </c>
      <c r="L18" s="247">
        <v>0</v>
      </c>
      <c r="M18" s="155">
        <v>0</v>
      </c>
      <c r="N18" s="247">
        <v>276.87</v>
      </c>
    </row>
    <row r="19" spans="1:14" ht="12.95" customHeight="1" x14ac:dyDescent="0.15">
      <c r="A19" s="24" t="s">
        <v>39</v>
      </c>
      <c r="B19" s="28">
        <f t="shared" si="1"/>
        <v>3.9800000000000004</v>
      </c>
      <c r="C19" s="28">
        <f t="shared" si="2"/>
        <v>3.9800000000000004</v>
      </c>
      <c r="D19" s="247">
        <v>0.51</v>
      </c>
      <c r="E19" s="247">
        <v>3.47</v>
      </c>
      <c r="F19" s="247"/>
      <c r="G19" s="28">
        <f t="shared" si="3"/>
        <v>3.9800000000000004</v>
      </c>
      <c r="H19" s="247">
        <v>0</v>
      </c>
      <c r="I19" s="155">
        <v>0</v>
      </c>
      <c r="J19" s="247">
        <v>0</v>
      </c>
      <c r="K19" s="155">
        <v>0</v>
      </c>
      <c r="L19" s="247">
        <v>0</v>
      </c>
      <c r="M19" s="155">
        <v>0.39</v>
      </c>
      <c r="N19" s="247">
        <v>67.73</v>
      </c>
    </row>
    <row r="20" spans="1:14" ht="12.95" customHeight="1" x14ac:dyDescent="0.15">
      <c r="A20" s="30" t="s">
        <v>43</v>
      </c>
      <c r="B20" s="31">
        <f t="shared" si="1"/>
        <v>7.2</v>
      </c>
      <c r="C20" s="31">
        <f t="shared" si="2"/>
        <v>7.2</v>
      </c>
      <c r="D20" s="256">
        <v>7.2</v>
      </c>
      <c r="E20" s="256">
        <v>0</v>
      </c>
      <c r="F20" s="256"/>
      <c r="G20" s="31">
        <f t="shared" si="3"/>
        <v>7.2</v>
      </c>
      <c r="H20" s="256">
        <v>0</v>
      </c>
      <c r="I20" s="482">
        <v>0</v>
      </c>
      <c r="J20" s="256">
        <v>0</v>
      </c>
      <c r="K20" s="482">
        <v>0</v>
      </c>
      <c r="L20" s="256">
        <v>0</v>
      </c>
      <c r="M20" s="482">
        <v>0</v>
      </c>
      <c r="N20" s="256">
        <v>182.46</v>
      </c>
    </row>
    <row r="21" spans="1:14" ht="12.95" customHeight="1" x14ac:dyDescent="0.15">
      <c r="A21" s="93" t="s">
        <v>45</v>
      </c>
      <c r="B21" s="94">
        <f t="shared" si="1"/>
        <v>30.5</v>
      </c>
      <c r="C21" s="94">
        <f t="shared" si="2"/>
        <v>30.5</v>
      </c>
      <c r="D21" s="259">
        <v>30.5</v>
      </c>
      <c r="E21" s="259">
        <v>0</v>
      </c>
      <c r="F21" s="259"/>
      <c r="G21" s="94">
        <f t="shared" si="3"/>
        <v>30.5</v>
      </c>
      <c r="H21" s="259">
        <v>0</v>
      </c>
      <c r="I21" s="174">
        <v>0</v>
      </c>
      <c r="J21" s="259">
        <v>0</v>
      </c>
      <c r="K21" s="174">
        <v>0</v>
      </c>
      <c r="L21" s="259">
        <v>0</v>
      </c>
      <c r="M21" s="174">
        <v>0</v>
      </c>
      <c r="N21" s="259">
        <v>94.24</v>
      </c>
    </row>
    <row r="22" spans="1:14" ht="12.95" customHeight="1" x14ac:dyDescent="0.15">
      <c r="A22" s="11" t="s">
        <v>498</v>
      </c>
    </row>
    <row r="23" spans="1:14" ht="12.95" customHeight="1" x14ac:dyDescent="0.15">
      <c r="A23" s="11" t="s">
        <v>499</v>
      </c>
    </row>
    <row r="24" spans="1:14" ht="12.95" customHeight="1" x14ac:dyDescent="0.15">
      <c r="A24" s="11" t="s">
        <v>500</v>
      </c>
    </row>
    <row r="25" spans="1:14" ht="12.95" customHeight="1" x14ac:dyDescent="0.15">
      <c r="A25" s="11" t="s">
        <v>501</v>
      </c>
    </row>
    <row r="28" spans="1:14" x14ac:dyDescent="0.15">
      <c r="D28" s="11"/>
    </row>
  </sheetData>
  <mergeCells count="14">
    <mergeCell ref="A3:A6"/>
    <mergeCell ref="B3:L3"/>
    <mergeCell ref="M3:M6"/>
    <mergeCell ref="N3:N6"/>
    <mergeCell ref="B4:B6"/>
    <mergeCell ref="C4:G4"/>
    <mergeCell ref="H4:H6"/>
    <mergeCell ref="I4:I6"/>
    <mergeCell ref="J4:J6"/>
    <mergeCell ref="K4:K6"/>
    <mergeCell ref="L4:L6"/>
    <mergeCell ref="C5:E5"/>
    <mergeCell ref="F5:F6"/>
    <mergeCell ref="G5:G6"/>
  </mergeCells>
  <phoneticPr fontId="4"/>
  <conditionalFormatting sqref="A7">
    <cfRule type="cellIs" dxfId="7" priority="1" operator="between">
      <formula>43466</formula>
      <formula>43830</formula>
    </cfRule>
  </conditionalFormatting>
  <dataValidations count="1">
    <dataValidation type="decimal" operator="greaterThanOrEqual" allowBlank="1" showInputMessage="1" showErrorMessage="1" sqref="D8:F25 H8:N25" xr:uid="{DC068D3D-3AAF-475F-998B-9409B7E203EA}">
      <formula1>0</formula1>
    </dataValidation>
  </dataValidations>
  <pageMargins left="0.59055118110236227" right="0.19685039370078741" top="0.78740157480314965" bottom="0.19685039370078741" header="0" footer="0"/>
  <pageSetup paperSize="9" fitToHeight="0" pageOrder="overThenDown"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3CBC6-B5DB-42D9-A4A7-96067E4F79AA}">
  <sheetPr codeName="Sheet32">
    <pageSetUpPr fitToPage="1"/>
  </sheetPr>
  <dimension ref="A1:X38"/>
  <sheetViews>
    <sheetView view="pageBreakPreview" zoomScaleNormal="100" zoomScaleSheetLayoutView="100" workbookViewId="0">
      <selection activeCell="O22" sqref="O22"/>
    </sheetView>
  </sheetViews>
  <sheetFormatPr defaultRowHeight="13.5" x14ac:dyDescent="0.15"/>
  <cols>
    <col min="1" max="1" width="3.125" customWidth="1"/>
    <col min="2" max="2" width="21.125" customWidth="1"/>
    <col min="3" max="6" width="13.25" customWidth="1"/>
    <col min="7" max="24" width="10.5" customWidth="1"/>
    <col min="26" max="27" width="0" hidden="1" customWidth="1"/>
  </cols>
  <sheetData>
    <row r="1" spans="1:24" x14ac:dyDescent="0.15">
      <c r="A1" t="s">
        <v>502</v>
      </c>
    </row>
    <row r="2" spans="1:24" x14ac:dyDescent="0.15">
      <c r="X2" s="9" t="s">
        <v>503</v>
      </c>
    </row>
    <row r="3" spans="1:24" ht="12.95" customHeight="1" x14ac:dyDescent="0.15">
      <c r="A3" s="684" t="s">
        <v>412</v>
      </c>
      <c r="B3" s="736"/>
      <c r="C3" s="761" t="s">
        <v>11</v>
      </c>
      <c r="D3" s="761"/>
      <c r="E3" s="761" t="s">
        <v>504</v>
      </c>
      <c r="F3" s="761"/>
      <c r="G3" s="761"/>
      <c r="H3" s="761"/>
      <c r="I3" s="761"/>
      <c r="J3" s="761"/>
      <c r="K3" s="761"/>
      <c r="L3" s="761"/>
      <c r="M3" s="761"/>
      <c r="N3" s="761"/>
      <c r="O3" s="761"/>
      <c r="P3" s="761"/>
      <c r="Q3" s="761"/>
      <c r="R3" s="761"/>
      <c r="S3" s="761"/>
      <c r="T3" s="761"/>
      <c r="U3" s="761"/>
      <c r="V3" s="761"/>
      <c r="W3" s="761" t="s">
        <v>462</v>
      </c>
      <c r="X3" s="761"/>
    </row>
    <row r="4" spans="1:24" x14ac:dyDescent="0.15">
      <c r="A4" s="737"/>
      <c r="B4" s="738"/>
      <c r="C4" s="761"/>
      <c r="D4" s="761"/>
      <c r="E4" s="761" t="s">
        <v>11</v>
      </c>
      <c r="F4" s="761"/>
      <c r="G4" s="761" t="s">
        <v>505</v>
      </c>
      <c r="H4" s="761"/>
      <c r="I4" s="761" t="s">
        <v>506</v>
      </c>
      <c r="J4" s="761"/>
      <c r="K4" s="761" t="s">
        <v>160</v>
      </c>
      <c r="L4" s="761"/>
      <c r="M4" s="761" t="s">
        <v>438</v>
      </c>
      <c r="N4" s="761"/>
      <c r="O4" s="761" t="s">
        <v>507</v>
      </c>
      <c r="P4" s="761"/>
      <c r="Q4" s="761" t="s">
        <v>508</v>
      </c>
      <c r="R4" s="761"/>
      <c r="S4" s="761" t="s">
        <v>436</v>
      </c>
      <c r="T4" s="761"/>
      <c r="U4" s="761" t="s">
        <v>14</v>
      </c>
      <c r="V4" s="761"/>
      <c r="W4" s="761"/>
      <c r="X4" s="761"/>
    </row>
    <row r="5" spans="1:24" x14ac:dyDescent="0.15">
      <c r="A5" s="737"/>
      <c r="B5" s="738"/>
      <c r="C5" s="22" t="s">
        <v>255</v>
      </c>
      <c r="D5" s="21" t="s">
        <v>509</v>
      </c>
      <c r="E5" s="22" t="s">
        <v>255</v>
      </c>
      <c r="F5" s="22" t="s">
        <v>509</v>
      </c>
      <c r="G5" s="22" t="s">
        <v>261</v>
      </c>
      <c r="H5" s="22" t="s">
        <v>509</v>
      </c>
      <c r="I5" s="22" t="s">
        <v>261</v>
      </c>
      <c r="J5" s="22" t="s">
        <v>509</v>
      </c>
      <c r="K5" s="22" t="s">
        <v>261</v>
      </c>
      <c r="L5" s="22" t="s">
        <v>510</v>
      </c>
      <c r="M5" s="22" t="s">
        <v>261</v>
      </c>
      <c r="N5" s="22" t="s">
        <v>510</v>
      </c>
      <c r="O5" s="22" t="s">
        <v>261</v>
      </c>
      <c r="P5" s="22" t="s">
        <v>510</v>
      </c>
      <c r="Q5" s="22" t="s">
        <v>261</v>
      </c>
      <c r="R5" s="22" t="s">
        <v>510</v>
      </c>
      <c r="S5" s="22" t="s">
        <v>261</v>
      </c>
      <c r="T5" s="22" t="s">
        <v>510</v>
      </c>
      <c r="U5" s="22" t="s">
        <v>261</v>
      </c>
      <c r="V5" s="22" t="s">
        <v>510</v>
      </c>
      <c r="W5" s="22" t="s">
        <v>261</v>
      </c>
      <c r="X5" s="22" t="s">
        <v>510</v>
      </c>
    </row>
    <row r="6" spans="1:24" x14ac:dyDescent="0.15">
      <c r="A6" s="870">
        <v>45383</v>
      </c>
      <c r="B6" s="871"/>
      <c r="C6" s="141" cm="1">
        <f t="array" ref="C6">SUMPRODUCT((MOD(ROW(C8:C35)-MIN(ROW(C8:C35)),2)=0)*(C8:C35&gt;0)*C8:C35)</f>
        <v>520.6</v>
      </c>
      <c r="D6" s="141" cm="1">
        <f t="array" ref="D6">SUMPRODUCT((MOD(ROW(D8:D35)-MIN(ROW(D8:D35)),2)=0)*(D8:D35&gt;0)*D8:D35)</f>
        <v>391.20000000000005</v>
      </c>
      <c r="E6" s="141" cm="1">
        <f t="array" ref="E6">SUMPRODUCT((MOD(ROW(E8:E35)-MIN(ROW(E8:E35)),2)=0)*(E8:E35&gt;0)*E8:E35)</f>
        <v>514.87</v>
      </c>
      <c r="F6" s="141" cm="1">
        <f t="array" ref="F6">SUMPRODUCT((MOD(ROW(F8:F35)-MIN(ROW(F8:F35)),2)=0)*(F8:F35&gt;0)*F8:F35)</f>
        <v>378.69000000000005</v>
      </c>
      <c r="G6" s="141" cm="1">
        <f t="array" ref="G6">SUMPRODUCT((MOD(ROW(G8:G35)-MIN(ROW(G8:G35)),2)=0)*(G8:G35&gt;0)*G8:G35)</f>
        <v>163.22</v>
      </c>
      <c r="H6" s="141" cm="1">
        <f t="array" ref="H6">SUMPRODUCT((MOD(ROW(H8:H35)-MIN(ROW(H8:H35)),2)=0)*(H8:H35&gt;0)*H8:H35)</f>
        <v>115.99</v>
      </c>
      <c r="I6" s="141" cm="1">
        <f t="array" ref="I6">SUMPRODUCT((MOD(ROW(I8:I35)-MIN(ROW(I8:I35)),2)=0)*(I8:I35&gt;0)*I8:I35)</f>
        <v>313.57000000000005</v>
      </c>
      <c r="J6" s="141" cm="1">
        <f t="array" ref="J6">SUMPRODUCT((MOD(ROW(J8:J35)-MIN(ROW(J8:J35)),2)=0)*(J8:J35&gt;0)*J8:J35)</f>
        <v>262.19</v>
      </c>
      <c r="K6" s="141" cm="1">
        <f t="array" ref="K6">SUMPRODUCT((MOD(ROW(K8:K35)-MIN(ROW(K8:K35)),2)=0)*(K8:K35&gt;0)*K8:K35)</f>
        <v>21.69</v>
      </c>
      <c r="L6" s="141" cm="1">
        <f t="array" ref="L6">SUMPRODUCT((MOD(ROW(L8:L35)-MIN(ROW(L8:L35)),2)=0)*(L8:L35&gt;0)*L8:L35)</f>
        <v>0.25</v>
      </c>
      <c r="M6" s="141" cm="1">
        <f t="array" ref="M6">SUMPRODUCT((MOD(ROW(M8:M35)-MIN(ROW(M8:M35)),2)=0)*(M8:M35&gt;0)*M8:M35)</f>
        <v>16.32</v>
      </c>
      <c r="N6" s="141" cm="1">
        <f t="array" ref="N6">SUMPRODUCT((MOD(ROW(N8:N35)-MIN(ROW(N8:N35)),2)=0)*(N8:N35&gt;0)*N8:N35)</f>
        <v>0.24</v>
      </c>
      <c r="O6" s="141" cm="1">
        <f t="array" ref="O6">SUMPRODUCT((MOD(ROW(O8:O35)-MIN(ROW(O8:O35)),2)=0)*(O8:O35&gt;0)*O8:O35)</f>
        <v>0</v>
      </c>
      <c r="P6" s="141" cm="1">
        <f t="array" ref="P6">SUMPRODUCT((MOD(ROW(P8:P35)-MIN(ROW(P8:P35)),2)=0)*(P8:P35&gt;0)*P8:P35)</f>
        <v>0</v>
      </c>
      <c r="Q6" s="141" cm="1">
        <f t="array" ref="Q6">SUMPRODUCT((MOD(ROW(Q8:Q35)-MIN(ROW(Q8:Q35)),2)=0)*(Q8:Q35&gt;0)*Q8:Q35)</f>
        <v>0</v>
      </c>
      <c r="R6" s="141" cm="1">
        <f t="array" ref="R6">SUMPRODUCT((MOD(ROW(R8:R35)-MIN(ROW(R8:R35)),2)=0)*(R8:R35&gt;0)*R8:R35)</f>
        <v>0</v>
      </c>
      <c r="S6" s="141" cm="1">
        <f t="array" ref="S6">SUMPRODUCT((MOD(ROW(S8:S35)-MIN(ROW(S8:S35)),2)=0)*(S8:S35&gt;0)*S8:S35)</f>
        <v>0</v>
      </c>
      <c r="T6" s="141" cm="1">
        <f t="array" ref="T6">SUMPRODUCT((MOD(ROW(T8:T35)-MIN(ROW(T8:T35)),2)=0)*(T8:T35&gt;0)*T8:T35)</f>
        <v>0</v>
      </c>
      <c r="U6" s="141" cm="1">
        <f t="array" ref="U6">SUMPRODUCT((MOD(ROW(U8:U35)-MIN(ROW(U8:U35)),2)=0)*(U8:U35&gt;0)*U8:U35)</f>
        <v>7.0000000000000007E-2</v>
      </c>
      <c r="V6" s="141" cm="1">
        <f t="array" ref="V6">SUMPRODUCT((MOD(ROW(V8:V35)-MIN(ROW(V8:V35)),2)=0)*(V8:V35&gt;0)*V8:V35)</f>
        <v>0.02</v>
      </c>
      <c r="W6" s="141" cm="1">
        <f t="array" ref="W6">SUMPRODUCT((MOD(ROW(W8:W35)-MIN(ROW(W8:W35)),2)=0)*(W8:W35&gt;0)*W8:W35)</f>
        <v>5.73</v>
      </c>
      <c r="X6" s="141" cm="1">
        <f t="array" ref="X6">SUMPRODUCT((MOD(ROW(X8:X35)-MIN(ROW(X8:X35)),2)=0)*(X8:X35&gt;0)*X8:X35)</f>
        <v>12.51</v>
      </c>
    </row>
    <row r="7" spans="1:24" ht="14.25" thickBot="1" x14ac:dyDescent="0.2">
      <c r="A7" s="483"/>
      <c r="B7" s="484" t="s">
        <v>511</v>
      </c>
      <c r="C7" s="59" cm="1">
        <f t="array" ref="C7">SUMPRODUCT((MOD(ROW(C9:C35)-MIN(ROW(C9:C35)),2)=0)*(C9:C35&gt;0)*C9:C35)</f>
        <v>132.12</v>
      </c>
      <c r="D7" s="59"/>
      <c r="E7" s="59" cm="1">
        <f t="array" ref="E7">SUMPRODUCT((MOD(ROW(E9:E35)-MIN(ROW(E9:E35)),2)=0)*(E9:E35&gt;0)*E9:E35)</f>
        <v>128.65</v>
      </c>
      <c r="F7" s="59"/>
      <c r="G7" s="59" cm="1">
        <f t="array" ref="G7">SUMPRODUCT((MOD(ROW(G9:G35)-MIN(ROW(G9:G35)),2)=0)*(G9:G35&gt;0)*G9:G35)</f>
        <v>37.239999999999995</v>
      </c>
      <c r="H7" s="59"/>
      <c r="I7" s="59" cm="1">
        <f t="array" ref="I7">SUMPRODUCT((MOD(ROW(I9:I35)-MIN(ROW(I9:I35)),2)=0)*(I9:I35&gt;0)*I9:I35)</f>
        <v>53.989999999999995</v>
      </c>
      <c r="J7" s="59"/>
      <c r="K7" s="59" cm="1">
        <f t="array" ref="K7">SUMPRODUCT((MOD(ROW(K9:K35)-MIN(ROW(K9:K35)),2)=0)*(K9:K35&gt;0)*K9:K35)</f>
        <v>21.1</v>
      </c>
      <c r="L7" s="59"/>
      <c r="M7" s="485" cm="1">
        <f t="array" ref="M7">SUMPRODUCT((MOD(ROW(M9:M35)-MIN(ROW(M9:M35)),2)=0)*(M9:M35&gt;0)*M9:M35)</f>
        <v>16.32</v>
      </c>
      <c r="N7" s="485"/>
      <c r="O7" s="59" cm="1">
        <f t="array" ref="O7">SUMPRODUCT((MOD(ROW(O9:O35)-MIN(ROW(O9:O35)),2)=0)*(O9:O35&gt;0)*O9:O35)</f>
        <v>0</v>
      </c>
      <c r="P7" s="59"/>
      <c r="Q7" s="59" cm="1">
        <f t="array" ref="Q7">SUMPRODUCT((MOD(ROW(Q9:Q35)-MIN(ROW(Q9:Q35)),2)=0)*(Q9:Q35&gt;0)*Q9:Q35)</f>
        <v>0</v>
      </c>
      <c r="R7" s="59"/>
      <c r="S7" s="485" cm="1">
        <f t="array" ref="S7">SUMPRODUCT((MOD(ROW(S9:S35)-MIN(ROW(S9:S35)),2)=0)*(S9:S35&gt;0)*S9:S35)</f>
        <v>0</v>
      </c>
      <c r="T7" s="485"/>
      <c r="U7" s="59" cm="1">
        <f t="array" ref="U7">SUMPRODUCT((MOD(ROW(U9:U35)-MIN(ROW(U9:U35)),2)=0)*(U9:U35&gt;0)*U9:U35)</f>
        <v>0</v>
      </c>
      <c r="V7" s="59"/>
      <c r="W7" s="59" cm="1">
        <f t="array" ref="W7">SUMPRODUCT((MOD(ROW(W9:W35)-MIN(ROW(W9:W35)),2)=0)*(W9:W35&gt;0)*W9:W35)</f>
        <v>3.47</v>
      </c>
      <c r="X7" s="59"/>
    </row>
    <row r="8" spans="1:24" ht="14.25" thickTop="1" x14ac:dyDescent="0.15">
      <c r="A8" s="791" t="s">
        <v>130</v>
      </c>
      <c r="B8" s="872"/>
      <c r="C8" s="486">
        <f>IF(E8&gt;0,E8,0)+IF(W8&gt;0,W8,0)</f>
        <v>0</v>
      </c>
      <c r="D8" s="486">
        <f>IF(F8&gt;0,F8,0)+IF(X8&gt;0,X8,0)</f>
        <v>0</v>
      </c>
      <c r="E8" s="486">
        <f>IF(G8&gt;0,G8,0)+IF(I8&gt;0,I8,0)+IF(K8&gt;0,K8,0)+IF(M8&gt;0,M8,0)+IF(O8&gt;0,O8,0)+IF(Q8&gt;0,Q8,0)+IF(S8&gt;0,S8,0)+IF(U8&gt;0,U8,0)</f>
        <v>0</v>
      </c>
      <c r="F8" s="486">
        <f>IF(H8&gt;0,H8,0)+IF(J8&gt;0,J8,0)+IF(L8&gt;0,L8,0)+IF(N8&gt;0,N8,0)+IF(P8&gt;0,P8,0)+IF(R8&gt;0,R8,0)+IF(T8&gt;0,T8,0)+IF(V8&gt;0,V8,0)</f>
        <v>0</v>
      </c>
      <c r="G8" s="487">
        <v>0</v>
      </c>
      <c r="H8" s="487">
        <v>0</v>
      </c>
      <c r="I8" s="487">
        <v>0</v>
      </c>
      <c r="J8" s="487">
        <v>0</v>
      </c>
      <c r="K8" s="487">
        <v>0</v>
      </c>
      <c r="L8" s="487">
        <v>0</v>
      </c>
      <c r="M8" s="487">
        <v>0</v>
      </c>
      <c r="N8" s="487">
        <v>0</v>
      </c>
      <c r="O8" s="487">
        <v>0</v>
      </c>
      <c r="P8" s="487">
        <v>0</v>
      </c>
      <c r="Q8" s="488">
        <v>0</v>
      </c>
      <c r="R8" s="487">
        <v>0</v>
      </c>
      <c r="S8" s="487">
        <v>0</v>
      </c>
      <c r="T8" s="487">
        <v>0</v>
      </c>
      <c r="U8" s="487">
        <v>0</v>
      </c>
      <c r="V8" s="487">
        <v>0</v>
      </c>
      <c r="W8" s="488">
        <v>0</v>
      </c>
      <c r="X8" s="487">
        <v>0</v>
      </c>
    </row>
    <row r="9" spans="1:24" x14ac:dyDescent="0.15">
      <c r="A9" s="489"/>
      <c r="B9" s="490" t="s">
        <v>511</v>
      </c>
      <c r="C9" s="491">
        <f t="shared" ref="C9:C35" si="0">IF(E9&gt;0,E9,0)+IF(W9&gt;0,W9,0)</f>
        <v>0</v>
      </c>
      <c r="D9" s="491"/>
      <c r="E9" s="491">
        <f t="shared" ref="E9:E35" si="1">IF(G9&gt;0,G9,0)+IF(I9&gt;0,I9,0)+IF(K9&gt;0,K9,0)+IF(M9&gt;0,M9,0)+IF(O9&gt;0,O9,0)+IF(Q9&gt;0,Q9,0)+IF(S9&gt;0,S9,0)+IF(U9&gt;0,U9,0)</f>
        <v>0</v>
      </c>
      <c r="F9" s="491"/>
      <c r="G9" s="492">
        <v>0</v>
      </c>
      <c r="H9" s="491"/>
      <c r="I9" s="492">
        <v>0</v>
      </c>
      <c r="J9" s="491"/>
      <c r="K9" s="492">
        <v>0</v>
      </c>
      <c r="L9" s="491"/>
      <c r="M9" s="492">
        <v>0</v>
      </c>
      <c r="N9" s="491"/>
      <c r="O9" s="492">
        <v>0</v>
      </c>
      <c r="P9" s="491"/>
      <c r="Q9" s="492">
        <v>0</v>
      </c>
      <c r="R9" s="491"/>
      <c r="S9" s="492">
        <v>0</v>
      </c>
      <c r="T9" s="491"/>
      <c r="U9" s="492">
        <v>0</v>
      </c>
      <c r="V9" s="491"/>
      <c r="W9" s="492">
        <v>0</v>
      </c>
      <c r="X9" s="491"/>
    </row>
    <row r="10" spans="1:24" x14ac:dyDescent="0.15">
      <c r="A10" s="796" t="s">
        <v>131</v>
      </c>
      <c r="B10" s="797"/>
      <c r="C10" s="31">
        <f t="shared" si="0"/>
        <v>1.43</v>
      </c>
      <c r="D10" s="31">
        <f>IF(F10&gt;0,F10,0)+IF(X10&gt;0,X10,0)</f>
        <v>2.72</v>
      </c>
      <c r="E10" s="31">
        <f t="shared" si="1"/>
        <v>1.43</v>
      </c>
      <c r="F10" s="31">
        <f>IF(H10&gt;0,H10,0)+IF(J10&gt;0,J10,0)+IF(L10&gt;0,L10,0)+IF(N10&gt;0,N10,0)+IF(P10&gt;0,P10,0)+IF(R10&gt;0,R10,0)+IF(T10&gt;0,T10,0)+IF(V10&gt;0,V10,0)</f>
        <v>2.72</v>
      </c>
      <c r="G10" s="482">
        <v>1.43</v>
      </c>
      <c r="H10" s="482">
        <v>2.72</v>
      </c>
      <c r="I10" s="482">
        <v>0</v>
      </c>
      <c r="J10" s="482">
        <v>0</v>
      </c>
      <c r="K10" s="482">
        <v>0</v>
      </c>
      <c r="L10" s="482">
        <v>0</v>
      </c>
      <c r="M10" s="482">
        <v>0</v>
      </c>
      <c r="N10" s="482">
        <v>0</v>
      </c>
      <c r="O10" s="482">
        <v>0</v>
      </c>
      <c r="P10" s="482">
        <v>0</v>
      </c>
      <c r="Q10" s="256">
        <v>0</v>
      </c>
      <c r="R10" s="482">
        <v>0</v>
      </c>
      <c r="S10" s="482">
        <v>0</v>
      </c>
      <c r="T10" s="482">
        <v>0</v>
      </c>
      <c r="U10" s="482">
        <v>0</v>
      </c>
      <c r="V10" s="482">
        <v>0</v>
      </c>
      <c r="W10" s="256">
        <v>0</v>
      </c>
      <c r="X10" s="482">
        <v>0</v>
      </c>
    </row>
    <row r="11" spans="1:24" x14ac:dyDescent="0.15">
      <c r="A11" s="493"/>
      <c r="B11" s="494" t="s">
        <v>511</v>
      </c>
      <c r="C11" s="60">
        <f t="shared" si="0"/>
        <v>0</v>
      </c>
      <c r="D11" s="60"/>
      <c r="E11" s="60">
        <f t="shared" si="1"/>
        <v>0</v>
      </c>
      <c r="F11" s="60"/>
      <c r="G11" s="495">
        <v>0</v>
      </c>
      <c r="H11" s="60"/>
      <c r="I11" s="495">
        <v>0</v>
      </c>
      <c r="J11" s="60"/>
      <c r="K11" s="495">
        <v>0</v>
      </c>
      <c r="L11" s="60"/>
      <c r="M11" s="495">
        <v>0</v>
      </c>
      <c r="N11" s="60"/>
      <c r="O11" s="495">
        <v>0</v>
      </c>
      <c r="P11" s="60"/>
      <c r="Q11" s="495">
        <v>0</v>
      </c>
      <c r="R11" s="60"/>
      <c r="S11" s="495">
        <v>0</v>
      </c>
      <c r="T11" s="60"/>
      <c r="U11" s="495">
        <v>0</v>
      </c>
      <c r="V11" s="60"/>
      <c r="W11" s="495">
        <v>0</v>
      </c>
      <c r="X11" s="60"/>
    </row>
    <row r="12" spans="1:24" ht="12.95" customHeight="1" x14ac:dyDescent="0.15">
      <c r="A12" s="796" t="s">
        <v>223</v>
      </c>
      <c r="B12" s="797"/>
      <c r="C12" s="31">
        <f t="shared" si="0"/>
        <v>50.410000000000004</v>
      </c>
      <c r="D12" s="31">
        <f>IF(F12&gt;0,F12,0)+IF(X12&gt;0,X12,0)</f>
        <v>9.56</v>
      </c>
      <c r="E12" s="31">
        <f t="shared" si="1"/>
        <v>50.410000000000004</v>
      </c>
      <c r="F12" s="31">
        <f>IF(H12&gt;0,H12,0)+IF(J12&gt;0,J12,0)+IF(L12&gt;0,L12,0)+IF(N12&gt;0,N12,0)+IF(P12&gt;0,P12,0)+IF(R12&gt;0,R12,0)+IF(T12&gt;0,T12,0)+IF(V12&gt;0,V12,0)</f>
        <v>9.56</v>
      </c>
      <c r="G12" s="482">
        <v>8.01</v>
      </c>
      <c r="H12" s="482">
        <v>5.62</v>
      </c>
      <c r="I12" s="482">
        <v>4.9800000000000004</v>
      </c>
      <c r="J12" s="482">
        <v>3.55</v>
      </c>
      <c r="K12" s="482">
        <v>21.1</v>
      </c>
      <c r="L12" s="482">
        <v>0.15</v>
      </c>
      <c r="M12" s="482">
        <v>16.32</v>
      </c>
      <c r="N12" s="482">
        <v>0.24</v>
      </c>
      <c r="O12" s="482">
        <v>0</v>
      </c>
      <c r="P12" s="482">
        <v>0</v>
      </c>
      <c r="Q12" s="256">
        <v>0</v>
      </c>
      <c r="R12" s="482">
        <v>0</v>
      </c>
      <c r="S12" s="482">
        <v>0</v>
      </c>
      <c r="T12" s="482">
        <v>0</v>
      </c>
      <c r="U12" s="482">
        <v>0</v>
      </c>
      <c r="V12" s="482">
        <v>0</v>
      </c>
      <c r="W12" s="256">
        <v>0</v>
      </c>
      <c r="X12" s="482">
        <v>0</v>
      </c>
    </row>
    <row r="13" spans="1:24" ht="12.95" customHeight="1" x14ac:dyDescent="0.15">
      <c r="A13" s="493"/>
      <c r="B13" s="494" t="s">
        <v>511</v>
      </c>
      <c r="C13" s="60">
        <f t="shared" si="0"/>
        <v>50.410000000000004</v>
      </c>
      <c r="D13" s="60"/>
      <c r="E13" s="60">
        <f t="shared" si="1"/>
        <v>50.410000000000004</v>
      </c>
      <c r="F13" s="60"/>
      <c r="G13" s="495">
        <v>8.01</v>
      </c>
      <c r="H13" s="60"/>
      <c r="I13" s="495">
        <v>4.9800000000000004</v>
      </c>
      <c r="J13" s="60"/>
      <c r="K13" s="495">
        <v>21.1</v>
      </c>
      <c r="L13" s="60"/>
      <c r="M13" s="495">
        <v>16.32</v>
      </c>
      <c r="N13" s="60"/>
      <c r="O13" s="495">
        <v>0</v>
      </c>
      <c r="P13" s="60"/>
      <c r="Q13" s="495">
        <v>0</v>
      </c>
      <c r="R13" s="60"/>
      <c r="S13" s="495">
        <v>0</v>
      </c>
      <c r="T13" s="60"/>
      <c r="U13" s="495">
        <v>0</v>
      </c>
      <c r="V13" s="60"/>
      <c r="W13" s="495">
        <v>0</v>
      </c>
      <c r="X13" s="60"/>
    </row>
    <row r="14" spans="1:24" ht="12.95" customHeight="1" x14ac:dyDescent="0.15">
      <c r="A14" s="796" t="s">
        <v>224</v>
      </c>
      <c r="B14" s="797"/>
      <c r="C14" s="31">
        <f t="shared" si="0"/>
        <v>0.65999999999999992</v>
      </c>
      <c r="D14" s="31">
        <f>IF(F14&gt;0,F14,0)+IF(X14&gt;0,X14,0)</f>
        <v>0.12000000000000001</v>
      </c>
      <c r="E14" s="31">
        <f t="shared" si="1"/>
        <v>0.65999999999999992</v>
      </c>
      <c r="F14" s="31">
        <f>IF(H14&gt;0,H14,0)+IF(J14&gt;0,J14,0)+IF(L14&gt;0,L14,0)+IF(N14&gt;0,N14,0)+IF(P14&gt;0,P14,0)+IF(R14&gt;0,R14,0)+IF(T14&gt;0,T14,0)+IF(V14&gt;0,V14,0)</f>
        <v>0.12000000000000001</v>
      </c>
      <c r="G14" s="482">
        <v>0</v>
      </c>
      <c r="H14" s="482">
        <v>0</v>
      </c>
      <c r="I14" s="482">
        <v>0</v>
      </c>
      <c r="J14" s="482">
        <v>0</v>
      </c>
      <c r="K14" s="482">
        <v>0.59</v>
      </c>
      <c r="L14" s="482">
        <v>0.1</v>
      </c>
      <c r="M14" s="482">
        <v>0</v>
      </c>
      <c r="N14" s="482">
        <v>0</v>
      </c>
      <c r="O14" s="482">
        <v>0</v>
      </c>
      <c r="P14" s="482">
        <v>0</v>
      </c>
      <c r="Q14" s="256">
        <v>0</v>
      </c>
      <c r="R14" s="482">
        <v>0</v>
      </c>
      <c r="S14" s="482">
        <v>0</v>
      </c>
      <c r="T14" s="482">
        <v>0</v>
      </c>
      <c r="U14" s="482">
        <v>7.0000000000000007E-2</v>
      </c>
      <c r="V14" s="482">
        <v>0.02</v>
      </c>
      <c r="W14" s="256">
        <v>0</v>
      </c>
      <c r="X14" s="482">
        <v>0</v>
      </c>
    </row>
    <row r="15" spans="1:24" ht="12.95" customHeight="1" x14ac:dyDescent="0.15">
      <c r="A15" s="493"/>
      <c r="B15" s="494" t="s">
        <v>511</v>
      </c>
      <c r="C15" s="60">
        <f t="shared" si="0"/>
        <v>0</v>
      </c>
      <c r="D15" s="60"/>
      <c r="E15" s="60">
        <f t="shared" si="1"/>
        <v>0</v>
      </c>
      <c r="F15" s="60"/>
      <c r="G15" s="495">
        <v>0</v>
      </c>
      <c r="H15" s="60"/>
      <c r="I15" s="495">
        <v>0</v>
      </c>
      <c r="J15" s="60"/>
      <c r="K15" s="495">
        <v>0</v>
      </c>
      <c r="L15" s="60"/>
      <c r="M15" s="495">
        <v>0</v>
      </c>
      <c r="N15" s="60"/>
      <c r="O15" s="495">
        <v>0</v>
      </c>
      <c r="P15" s="60"/>
      <c r="Q15" s="495">
        <v>0</v>
      </c>
      <c r="R15" s="60"/>
      <c r="S15" s="495">
        <v>0</v>
      </c>
      <c r="T15" s="60"/>
      <c r="U15" s="495">
        <v>0</v>
      </c>
      <c r="V15" s="60"/>
      <c r="W15" s="495">
        <v>0</v>
      </c>
      <c r="X15" s="60"/>
    </row>
    <row r="16" spans="1:24" ht="12.95" customHeight="1" x14ac:dyDescent="0.15">
      <c r="A16" s="796" t="s">
        <v>225</v>
      </c>
      <c r="B16" s="797"/>
      <c r="C16" s="31">
        <f t="shared" si="0"/>
        <v>0</v>
      </c>
      <c r="D16" s="31">
        <f>IF(F16&gt;0,F16,0)+IF(X16&gt;0,X16,0)</f>
        <v>0</v>
      </c>
      <c r="E16" s="31">
        <f t="shared" si="1"/>
        <v>0</v>
      </c>
      <c r="F16" s="31">
        <f>IF(H16&gt;0,H16,0)+IF(J16&gt;0,J16,0)+IF(L16&gt;0,L16,0)+IF(N16&gt;0,N16,0)+IF(P16&gt;0,P16,0)+IF(R16&gt;0,R16,0)+IF(T16&gt;0,T16,0)+IF(V16&gt;0,V16,0)</f>
        <v>0</v>
      </c>
      <c r="G16" s="482">
        <v>0</v>
      </c>
      <c r="H16" s="482">
        <v>0</v>
      </c>
      <c r="I16" s="482">
        <v>0</v>
      </c>
      <c r="J16" s="482">
        <v>0</v>
      </c>
      <c r="K16" s="482">
        <v>0</v>
      </c>
      <c r="L16" s="482">
        <v>0</v>
      </c>
      <c r="M16" s="482">
        <v>0</v>
      </c>
      <c r="N16" s="482">
        <v>0</v>
      </c>
      <c r="O16" s="482">
        <v>0</v>
      </c>
      <c r="P16" s="482">
        <v>0</v>
      </c>
      <c r="Q16" s="256">
        <v>0</v>
      </c>
      <c r="R16" s="482">
        <v>0</v>
      </c>
      <c r="S16" s="482">
        <v>0</v>
      </c>
      <c r="T16" s="482">
        <v>0</v>
      </c>
      <c r="U16" s="482">
        <v>0</v>
      </c>
      <c r="V16" s="482">
        <v>0</v>
      </c>
      <c r="W16" s="256">
        <v>0</v>
      </c>
      <c r="X16" s="482">
        <v>0</v>
      </c>
    </row>
    <row r="17" spans="1:24" ht="12.95" customHeight="1" x14ac:dyDescent="0.15">
      <c r="A17" s="493"/>
      <c r="B17" s="494" t="s">
        <v>511</v>
      </c>
      <c r="C17" s="60">
        <f t="shared" si="0"/>
        <v>0</v>
      </c>
      <c r="D17" s="60"/>
      <c r="E17" s="60">
        <f t="shared" si="1"/>
        <v>0</v>
      </c>
      <c r="F17" s="60"/>
      <c r="G17" s="495">
        <v>0</v>
      </c>
      <c r="H17" s="60"/>
      <c r="I17" s="495">
        <v>0</v>
      </c>
      <c r="J17" s="60"/>
      <c r="K17" s="495">
        <v>0</v>
      </c>
      <c r="L17" s="60"/>
      <c r="M17" s="495">
        <v>0</v>
      </c>
      <c r="N17" s="60"/>
      <c r="O17" s="495">
        <v>0</v>
      </c>
      <c r="P17" s="60"/>
      <c r="Q17" s="495">
        <v>0</v>
      </c>
      <c r="R17" s="60"/>
      <c r="S17" s="495">
        <v>0</v>
      </c>
      <c r="T17" s="60"/>
      <c r="U17" s="495">
        <v>0</v>
      </c>
      <c r="V17" s="60"/>
      <c r="W17" s="495">
        <v>0</v>
      </c>
      <c r="X17" s="60"/>
    </row>
    <row r="18" spans="1:24" ht="12.95" customHeight="1" x14ac:dyDescent="0.15">
      <c r="A18" s="796" t="s">
        <v>226</v>
      </c>
      <c r="B18" s="797"/>
      <c r="C18" s="31">
        <f t="shared" si="0"/>
        <v>46.83</v>
      </c>
      <c r="D18" s="31">
        <f>IF(F18&gt;0,F18,0)+IF(X18&gt;0,X18,0)</f>
        <v>21.810000000000002</v>
      </c>
      <c r="E18" s="31">
        <f t="shared" si="1"/>
        <v>46.83</v>
      </c>
      <c r="F18" s="31">
        <f>IF(H18&gt;0,H18,0)+IF(J18&gt;0,J18,0)+IF(L18&gt;0,L18,0)+IF(N18&gt;0,N18,0)+IF(P18&gt;0,P18,0)+IF(R18&gt;0,R18,0)+IF(T18&gt;0,T18,0)+IF(V18&gt;0,V18,0)</f>
        <v>21.810000000000002</v>
      </c>
      <c r="G18" s="482">
        <v>31.24</v>
      </c>
      <c r="H18" s="482">
        <v>13.56</v>
      </c>
      <c r="I18" s="482">
        <v>15.59</v>
      </c>
      <c r="J18" s="482">
        <v>8.25</v>
      </c>
      <c r="K18" s="482">
        <v>0</v>
      </c>
      <c r="L18" s="482">
        <v>0</v>
      </c>
      <c r="M18" s="482">
        <v>0</v>
      </c>
      <c r="N18" s="482">
        <v>0</v>
      </c>
      <c r="O18" s="482">
        <v>0</v>
      </c>
      <c r="P18" s="482">
        <v>0</v>
      </c>
      <c r="Q18" s="256">
        <v>0</v>
      </c>
      <c r="R18" s="482">
        <v>0</v>
      </c>
      <c r="S18" s="482">
        <v>0</v>
      </c>
      <c r="T18" s="482">
        <v>0</v>
      </c>
      <c r="U18" s="482">
        <v>0</v>
      </c>
      <c r="V18" s="482">
        <v>0</v>
      </c>
      <c r="W18" s="256">
        <v>0</v>
      </c>
      <c r="X18" s="482">
        <v>0</v>
      </c>
    </row>
    <row r="19" spans="1:24" ht="12.95" customHeight="1" x14ac:dyDescent="0.15">
      <c r="A19" s="493"/>
      <c r="B19" s="494" t="s">
        <v>511</v>
      </c>
      <c r="C19" s="60">
        <f t="shared" si="0"/>
        <v>0</v>
      </c>
      <c r="D19" s="60"/>
      <c r="E19" s="60">
        <f t="shared" si="1"/>
        <v>0</v>
      </c>
      <c r="F19" s="60"/>
      <c r="G19" s="495">
        <v>0</v>
      </c>
      <c r="H19" s="60"/>
      <c r="I19" s="495">
        <v>0</v>
      </c>
      <c r="J19" s="60"/>
      <c r="K19" s="495">
        <v>0</v>
      </c>
      <c r="L19" s="60"/>
      <c r="M19" s="495">
        <v>0</v>
      </c>
      <c r="N19" s="60"/>
      <c r="O19" s="495">
        <v>0</v>
      </c>
      <c r="P19" s="60"/>
      <c r="Q19" s="495">
        <v>0</v>
      </c>
      <c r="R19" s="60"/>
      <c r="S19" s="495">
        <v>0</v>
      </c>
      <c r="T19" s="60"/>
      <c r="U19" s="495">
        <v>0</v>
      </c>
      <c r="V19" s="60"/>
      <c r="W19" s="495">
        <v>0</v>
      </c>
      <c r="X19" s="60"/>
    </row>
    <row r="20" spans="1:24" ht="12.95" customHeight="1" x14ac:dyDescent="0.15">
      <c r="A20" s="796" t="s">
        <v>227</v>
      </c>
      <c r="B20" s="797"/>
      <c r="C20" s="31">
        <f t="shared" si="0"/>
        <v>9.08</v>
      </c>
      <c r="D20" s="31">
        <f>IF(F20&gt;0,F20,0)+IF(X20&gt;0,X20,0)</f>
        <v>19.32</v>
      </c>
      <c r="E20" s="31">
        <f t="shared" si="1"/>
        <v>9.08</v>
      </c>
      <c r="F20" s="31">
        <f>IF(H20&gt;0,H20,0)+IF(J20&gt;0,J20,0)+IF(L20&gt;0,L20,0)+IF(N20&gt;0,N20,0)+IF(P20&gt;0,P20,0)+IF(R20&gt;0,R20,0)+IF(T20&gt;0,T20,0)+IF(V20&gt;0,V20,0)</f>
        <v>19.32</v>
      </c>
      <c r="G20" s="482">
        <v>8.8699999999999992</v>
      </c>
      <c r="H20" s="482">
        <v>18.84</v>
      </c>
      <c r="I20" s="482">
        <v>0.21</v>
      </c>
      <c r="J20" s="482">
        <v>0.48</v>
      </c>
      <c r="K20" s="482">
        <v>0</v>
      </c>
      <c r="L20" s="482">
        <v>0</v>
      </c>
      <c r="M20" s="482">
        <v>0</v>
      </c>
      <c r="N20" s="482">
        <v>0</v>
      </c>
      <c r="O20" s="482">
        <v>0</v>
      </c>
      <c r="P20" s="482">
        <v>0</v>
      </c>
      <c r="Q20" s="256">
        <v>0</v>
      </c>
      <c r="R20" s="482">
        <v>0</v>
      </c>
      <c r="S20" s="482">
        <v>0</v>
      </c>
      <c r="T20" s="482">
        <v>0</v>
      </c>
      <c r="U20" s="482">
        <v>0</v>
      </c>
      <c r="V20" s="482">
        <v>0</v>
      </c>
      <c r="W20" s="256">
        <v>0</v>
      </c>
      <c r="X20" s="482">
        <v>0</v>
      </c>
    </row>
    <row r="21" spans="1:24" ht="12.95" customHeight="1" x14ac:dyDescent="0.15">
      <c r="A21" s="493"/>
      <c r="B21" s="494" t="s">
        <v>511</v>
      </c>
      <c r="C21" s="60">
        <f t="shared" si="0"/>
        <v>4.83</v>
      </c>
      <c r="D21" s="60"/>
      <c r="E21" s="60">
        <f t="shared" si="1"/>
        <v>4.83</v>
      </c>
      <c r="F21" s="60"/>
      <c r="G21" s="495">
        <v>4.62</v>
      </c>
      <c r="H21" s="60"/>
      <c r="I21" s="495">
        <v>0.21</v>
      </c>
      <c r="J21" s="60"/>
      <c r="K21" s="495">
        <v>0</v>
      </c>
      <c r="L21" s="60"/>
      <c r="M21" s="495">
        <v>0</v>
      </c>
      <c r="N21" s="60"/>
      <c r="O21" s="495">
        <v>0</v>
      </c>
      <c r="P21" s="60"/>
      <c r="Q21" s="495">
        <v>0</v>
      </c>
      <c r="R21" s="60"/>
      <c r="S21" s="495">
        <v>0</v>
      </c>
      <c r="T21" s="60"/>
      <c r="U21" s="495">
        <v>0</v>
      </c>
      <c r="V21" s="60"/>
      <c r="W21" s="495">
        <v>0</v>
      </c>
      <c r="X21" s="60"/>
    </row>
    <row r="22" spans="1:24" ht="12.95" customHeight="1" x14ac:dyDescent="0.15">
      <c r="A22" s="796" t="s">
        <v>228</v>
      </c>
      <c r="B22" s="797"/>
      <c r="C22" s="31">
        <f t="shared" si="0"/>
        <v>10.18</v>
      </c>
      <c r="D22" s="31">
        <f>IF(F22&gt;0,F22,0)+IF(X22&gt;0,X22,0)</f>
        <v>19.98</v>
      </c>
      <c r="E22" s="31">
        <f t="shared" si="1"/>
        <v>10.18</v>
      </c>
      <c r="F22" s="31">
        <f>IF(H22&gt;0,H22,0)+IF(J22&gt;0,J22,0)+IF(L22&gt;0,L22,0)+IF(N22&gt;0,N22,0)+IF(P22&gt;0,P22,0)+IF(R22&gt;0,R22,0)+IF(T22&gt;0,T22,0)+IF(V22&gt;0,V22,0)</f>
        <v>19.98</v>
      </c>
      <c r="G22" s="482">
        <v>3.9</v>
      </c>
      <c r="H22" s="482">
        <v>7.7</v>
      </c>
      <c r="I22" s="482">
        <v>6.28</v>
      </c>
      <c r="J22" s="482">
        <v>12.28</v>
      </c>
      <c r="K22" s="482">
        <v>0</v>
      </c>
      <c r="L22" s="482">
        <v>0</v>
      </c>
      <c r="M22" s="482">
        <v>0</v>
      </c>
      <c r="N22" s="482">
        <v>0</v>
      </c>
      <c r="O22" s="482">
        <v>0</v>
      </c>
      <c r="P22" s="482">
        <v>0</v>
      </c>
      <c r="Q22" s="256">
        <v>0</v>
      </c>
      <c r="R22" s="482">
        <v>0</v>
      </c>
      <c r="S22" s="482">
        <v>0</v>
      </c>
      <c r="T22" s="482">
        <v>0</v>
      </c>
      <c r="U22" s="482">
        <v>0</v>
      </c>
      <c r="V22" s="482">
        <v>0</v>
      </c>
      <c r="W22" s="256">
        <v>0</v>
      </c>
      <c r="X22" s="482">
        <v>0</v>
      </c>
    </row>
    <row r="23" spans="1:24" ht="12.95" customHeight="1" x14ac:dyDescent="0.15">
      <c r="A23" s="493"/>
      <c r="B23" s="494" t="s">
        <v>511</v>
      </c>
      <c r="C23" s="60">
        <f t="shared" si="0"/>
        <v>0</v>
      </c>
      <c r="D23" s="60"/>
      <c r="E23" s="60">
        <f t="shared" si="1"/>
        <v>0</v>
      </c>
      <c r="F23" s="60"/>
      <c r="G23" s="495">
        <v>0</v>
      </c>
      <c r="H23" s="60"/>
      <c r="I23" s="495">
        <v>0</v>
      </c>
      <c r="J23" s="60"/>
      <c r="K23" s="495">
        <v>0</v>
      </c>
      <c r="L23" s="60"/>
      <c r="M23" s="495">
        <v>0</v>
      </c>
      <c r="N23" s="60"/>
      <c r="O23" s="495">
        <v>0</v>
      </c>
      <c r="P23" s="60"/>
      <c r="Q23" s="495">
        <v>0</v>
      </c>
      <c r="R23" s="60"/>
      <c r="S23" s="495">
        <v>0</v>
      </c>
      <c r="T23" s="60"/>
      <c r="U23" s="495">
        <v>0</v>
      </c>
      <c r="V23" s="60"/>
      <c r="W23" s="495">
        <v>0</v>
      </c>
      <c r="X23" s="60"/>
    </row>
    <row r="24" spans="1:24" ht="12.95" customHeight="1" x14ac:dyDescent="0.15">
      <c r="A24" s="796" t="s">
        <v>229</v>
      </c>
      <c r="B24" s="797"/>
      <c r="C24" s="31">
        <f t="shared" si="0"/>
        <v>297.04000000000002</v>
      </c>
      <c r="D24" s="31">
        <f>IF(F24&gt;0,F24,0)+IF(X24&gt;0,X24,0)</f>
        <v>144.75</v>
      </c>
      <c r="E24" s="31">
        <f t="shared" si="1"/>
        <v>297.04000000000002</v>
      </c>
      <c r="F24" s="31">
        <f>IF(H24&gt;0,H24,0)+IF(J24&gt;0,J24,0)+IF(L24&gt;0,L24,0)+IF(N24&gt;0,N24,0)+IF(P24&gt;0,P24,0)+IF(R24&gt;0,R24,0)+IF(T24&gt;0,T24,0)+IF(V24&gt;0,V24,0)</f>
        <v>144.75</v>
      </c>
      <c r="G24" s="482">
        <v>85.83</v>
      </c>
      <c r="H24" s="482">
        <v>33.53</v>
      </c>
      <c r="I24" s="482">
        <v>211.21</v>
      </c>
      <c r="J24" s="482">
        <v>111.22</v>
      </c>
      <c r="K24" s="482">
        <v>0</v>
      </c>
      <c r="L24" s="482">
        <v>0</v>
      </c>
      <c r="M24" s="482">
        <v>0</v>
      </c>
      <c r="N24" s="482">
        <v>0</v>
      </c>
      <c r="O24" s="482">
        <v>0</v>
      </c>
      <c r="P24" s="482">
        <v>0</v>
      </c>
      <c r="Q24" s="256">
        <v>0</v>
      </c>
      <c r="R24" s="482">
        <v>0</v>
      </c>
      <c r="S24" s="482">
        <v>0</v>
      </c>
      <c r="T24" s="482">
        <v>0</v>
      </c>
      <c r="U24" s="482">
        <v>0</v>
      </c>
      <c r="V24" s="482">
        <v>0</v>
      </c>
      <c r="W24" s="256">
        <v>0</v>
      </c>
      <c r="X24" s="482">
        <v>0</v>
      </c>
    </row>
    <row r="25" spans="1:24" ht="12.95" customHeight="1" x14ac:dyDescent="0.15">
      <c r="A25" s="493"/>
      <c r="B25" s="494" t="s">
        <v>511</v>
      </c>
      <c r="C25" s="60">
        <f t="shared" si="0"/>
        <v>73.41</v>
      </c>
      <c r="D25" s="60"/>
      <c r="E25" s="60">
        <f t="shared" si="1"/>
        <v>73.41</v>
      </c>
      <c r="F25" s="60"/>
      <c r="G25" s="495">
        <v>24.61</v>
      </c>
      <c r="H25" s="60"/>
      <c r="I25" s="495">
        <v>48.8</v>
      </c>
      <c r="J25" s="60"/>
      <c r="K25" s="495">
        <v>0</v>
      </c>
      <c r="L25" s="60"/>
      <c r="M25" s="495">
        <v>0</v>
      </c>
      <c r="N25" s="60"/>
      <c r="O25" s="495">
        <v>0</v>
      </c>
      <c r="P25" s="60"/>
      <c r="Q25" s="495">
        <v>0</v>
      </c>
      <c r="R25" s="60"/>
      <c r="S25" s="495">
        <v>0</v>
      </c>
      <c r="T25" s="60"/>
      <c r="U25" s="495">
        <v>0</v>
      </c>
      <c r="V25" s="60"/>
      <c r="W25" s="495">
        <v>0</v>
      </c>
      <c r="X25" s="60"/>
    </row>
    <row r="26" spans="1:24" ht="12.95" customHeight="1" x14ac:dyDescent="0.15">
      <c r="A26" s="796" t="s">
        <v>230</v>
      </c>
      <c r="B26" s="797"/>
      <c r="C26" s="31">
        <f t="shared" si="0"/>
        <v>59.930000000000007</v>
      </c>
      <c r="D26" s="31">
        <f>IF(F26&gt;0,F26,0)+IF(X26&gt;0,X26,0)</f>
        <v>128.06</v>
      </c>
      <c r="E26" s="31">
        <f t="shared" si="1"/>
        <v>59.930000000000007</v>
      </c>
      <c r="F26" s="31">
        <f>IF(H26&gt;0,H26,0)+IF(J26&gt;0,J26,0)+IF(L26&gt;0,L26,0)+IF(N26&gt;0,N26,0)+IF(P26&gt;0,P26,0)+IF(R26&gt;0,R26,0)+IF(T26&gt;0,T26,0)+IF(V26&gt;0,V26,0)</f>
        <v>128.06</v>
      </c>
      <c r="G26" s="482">
        <v>10.98</v>
      </c>
      <c r="H26" s="482">
        <v>22.22</v>
      </c>
      <c r="I26" s="482">
        <v>48.95</v>
      </c>
      <c r="J26" s="482">
        <v>105.84</v>
      </c>
      <c r="K26" s="482">
        <v>0</v>
      </c>
      <c r="L26" s="482">
        <v>0</v>
      </c>
      <c r="M26" s="482">
        <v>0</v>
      </c>
      <c r="N26" s="482">
        <v>0</v>
      </c>
      <c r="O26" s="482">
        <v>0</v>
      </c>
      <c r="P26" s="482">
        <v>0</v>
      </c>
      <c r="Q26" s="256">
        <v>0</v>
      </c>
      <c r="R26" s="482">
        <v>0</v>
      </c>
      <c r="S26" s="482">
        <v>0</v>
      </c>
      <c r="T26" s="482">
        <v>0</v>
      </c>
      <c r="U26" s="482">
        <v>0</v>
      </c>
      <c r="V26" s="482">
        <v>0</v>
      </c>
      <c r="W26" s="256">
        <v>0</v>
      </c>
      <c r="X26" s="482">
        <v>0</v>
      </c>
    </row>
    <row r="27" spans="1:24" ht="12.95" customHeight="1" x14ac:dyDescent="0.15">
      <c r="A27" s="493"/>
      <c r="B27" s="494" t="s">
        <v>511</v>
      </c>
      <c r="C27" s="60">
        <f t="shared" si="0"/>
        <v>0</v>
      </c>
      <c r="D27" s="60"/>
      <c r="E27" s="60">
        <f t="shared" si="1"/>
        <v>0</v>
      </c>
      <c r="F27" s="60"/>
      <c r="G27" s="495">
        <v>0</v>
      </c>
      <c r="H27" s="60"/>
      <c r="I27" s="495">
        <v>0</v>
      </c>
      <c r="J27" s="60"/>
      <c r="K27" s="495">
        <v>0</v>
      </c>
      <c r="L27" s="60"/>
      <c r="M27" s="495">
        <v>0</v>
      </c>
      <c r="N27" s="60"/>
      <c r="O27" s="495">
        <v>0</v>
      </c>
      <c r="P27" s="60"/>
      <c r="Q27" s="495">
        <v>0</v>
      </c>
      <c r="R27" s="60"/>
      <c r="S27" s="495">
        <v>0</v>
      </c>
      <c r="T27" s="60"/>
      <c r="U27" s="495">
        <v>0</v>
      </c>
      <c r="V27" s="60"/>
      <c r="W27" s="495">
        <v>0</v>
      </c>
      <c r="X27" s="60"/>
    </row>
    <row r="28" spans="1:24" ht="12.95" customHeight="1" x14ac:dyDescent="0.15">
      <c r="A28" s="796" t="s">
        <v>231</v>
      </c>
      <c r="B28" s="797"/>
      <c r="C28" s="31">
        <f t="shared" si="0"/>
        <v>3.36</v>
      </c>
      <c r="D28" s="31">
        <f>IF(F28&gt;0,F28,0)+IF(X28&gt;0,X28,0)</f>
        <v>6.72</v>
      </c>
      <c r="E28" s="31">
        <f t="shared" si="1"/>
        <v>3.36</v>
      </c>
      <c r="F28" s="31">
        <f>IF(H28&gt;0,H28,0)+IF(J28&gt;0,J28,0)+IF(L28&gt;0,L28,0)+IF(N28&gt;0,N28,0)+IF(P28&gt;0,P28,0)+IF(R28&gt;0,R28,0)+IF(T28&gt;0,T28,0)+IF(V28&gt;0,V28,0)</f>
        <v>6.72</v>
      </c>
      <c r="G28" s="482">
        <v>0</v>
      </c>
      <c r="H28" s="482">
        <v>0</v>
      </c>
      <c r="I28" s="482">
        <v>3.36</v>
      </c>
      <c r="J28" s="482">
        <v>6.72</v>
      </c>
      <c r="K28" s="482">
        <v>0</v>
      </c>
      <c r="L28" s="482">
        <v>0</v>
      </c>
      <c r="M28" s="482">
        <v>0</v>
      </c>
      <c r="N28" s="482">
        <v>0</v>
      </c>
      <c r="O28" s="482">
        <v>0</v>
      </c>
      <c r="P28" s="482">
        <v>0</v>
      </c>
      <c r="Q28" s="256">
        <v>0</v>
      </c>
      <c r="R28" s="482">
        <v>0</v>
      </c>
      <c r="S28" s="482">
        <v>0</v>
      </c>
      <c r="T28" s="482">
        <v>0</v>
      </c>
      <c r="U28" s="482">
        <v>0</v>
      </c>
      <c r="V28" s="482">
        <v>0</v>
      </c>
      <c r="W28" s="256">
        <v>0</v>
      </c>
      <c r="X28" s="482">
        <v>0</v>
      </c>
    </row>
    <row r="29" spans="1:24" ht="12.95" customHeight="1" x14ac:dyDescent="0.15">
      <c r="A29" s="493"/>
      <c r="B29" s="494" t="s">
        <v>511</v>
      </c>
      <c r="C29" s="60">
        <f t="shared" si="0"/>
        <v>0</v>
      </c>
      <c r="D29" s="60"/>
      <c r="E29" s="60">
        <f t="shared" si="1"/>
        <v>0</v>
      </c>
      <c r="F29" s="60"/>
      <c r="G29" s="495">
        <v>0</v>
      </c>
      <c r="H29" s="60"/>
      <c r="I29" s="495">
        <v>0</v>
      </c>
      <c r="J29" s="60"/>
      <c r="K29" s="495">
        <v>0</v>
      </c>
      <c r="L29" s="60"/>
      <c r="M29" s="495">
        <v>0</v>
      </c>
      <c r="N29" s="60"/>
      <c r="O29" s="495">
        <v>0</v>
      </c>
      <c r="P29" s="60"/>
      <c r="Q29" s="495">
        <v>0</v>
      </c>
      <c r="R29" s="60"/>
      <c r="S29" s="495">
        <v>0</v>
      </c>
      <c r="T29" s="60"/>
      <c r="U29" s="495">
        <v>0</v>
      </c>
      <c r="V29" s="60"/>
      <c r="W29" s="495">
        <v>0</v>
      </c>
      <c r="X29" s="60"/>
    </row>
    <row r="30" spans="1:24" ht="12.95" customHeight="1" x14ac:dyDescent="0.15">
      <c r="A30" s="796" t="s">
        <v>39</v>
      </c>
      <c r="B30" s="797"/>
      <c r="C30" s="31">
        <f t="shared" si="0"/>
        <v>3.98</v>
      </c>
      <c r="D30" s="31">
        <f>IF(F30&gt;0,F30,0)+IF(X30&gt;0,X30,0)</f>
        <v>9.35</v>
      </c>
      <c r="E30" s="31">
        <f t="shared" si="1"/>
        <v>0</v>
      </c>
      <c r="F30" s="31">
        <f>IF(H30&gt;0,H30,0)+IF(J30&gt;0,J30,0)+IF(L30&gt;0,L30,0)+IF(N30&gt;0,N30,0)+IF(P30&gt;0,P30,0)+IF(R30&gt;0,R30,0)+IF(T30&gt;0,T30,0)+IF(V30&gt;0,V30,0)</f>
        <v>0</v>
      </c>
      <c r="G30" s="482">
        <v>0</v>
      </c>
      <c r="H30" s="482">
        <v>0</v>
      </c>
      <c r="I30" s="482">
        <v>0</v>
      </c>
      <c r="J30" s="482">
        <v>0</v>
      </c>
      <c r="K30" s="482">
        <v>0</v>
      </c>
      <c r="L30" s="482">
        <v>0</v>
      </c>
      <c r="M30" s="482">
        <v>0</v>
      </c>
      <c r="N30" s="482">
        <v>0</v>
      </c>
      <c r="O30" s="482">
        <v>0</v>
      </c>
      <c r="P30" s="482">
        <v>0</v>
      </c>
      <c r="Q30" s="256">
        <v>0</v>
      </c>
      <c r="R30" s="482">
        <v>0</v>
      </c>
      <c r="S30" s="482">
        <v>0</v>
      </c>
      <c r="T30" s="482">
        <v>0</v>
      </c>
      <c r="U30" s="482">
        <v>0</v>
      </c>
      <c r="V30" s="482">
        <v>0</v>
      </c>
      <c r="W30" s="256">
        <v>3.98</v>
      </c>
      <c r="X30" s="482">
        <v>9.35</v>
      </c>
    </row>
    <row r="31" spans="1:24" ht="12.95" customHeight="1" x14ac:dyDescent="0.15">
      <c r="A31" s="493"/>
      <c r="B31" s="494" t="s">
        <v>511</v>
      </c>
      <c r="C31" s="60">
        <f t="shared" si="0"/>
        <v>3.47</v>
      </c>
      <c r="D31" s="60"/>
      <c r="E31" s="60">
        <f t="shared" si="1"/>
        <v>0</v>
      </c>
      <c r="F31" s="60"/>
      <c r="G31" s="495">
        <v>0</v>
      </c>
      <c r="H31" s="60"/>
      <c r="I31" s="495">
        <v>0</v>
      </c>
      <c r="J31" s="60"/>
      <c r="K31" s="495">
        <v>0</v>
      </c>
      <c r="L31" s="60"/>
      <c r="M31" s="495">
        <v>0</v>
      </c>
      <c r="N31" s="60"/>
      <c r="O31" s="495">
        <v>0</v>
      </c>
      <c r="P31" s="60"/>
      <c r="Q31" s="495">
        <v>0</v>
      </c>
      <c r="R31" s="60"/>
      <c r="S31" s="495">
        <v>0</v>
      </c>
      <c r="T31" s="60"/>
      <c r="U31" s="495">
        <v>0</v>
      </c>
      <c r="V31" s="60"/>
      <c r="W31" s="495">
        <v>3.47</v>
      </c>
      <c r="X31" s="60"/>
    </row>
    <row r="32" spans="1:24" ht="12.95" customHeight="1" x14ac:dyDescent="0.15">
      <c r="A32" s="796" t="s">
        <v>43</v>
      </c>
      <c r="B32" s="797"/>
      <c r="C32" s="31">
        <f t="shared" si="0"/>
        <v>7.2</v>
      </c>
      <c r="D32" s="31">
        <f>IF(F32&gt;0,F32,0)+IF(X32&gt;0,X32,0)</f>
        <v>13.7</v>
      </c>
      <c r="E32" s="31">
        <f t="shared" si="1"/>
        <v>5.45</v>
      </c>
      <c r="F32" s="31">
        <f>IF(H32&gt;0,H32,0)+IF(J32&gt;0,J32,0)+IF(L32&gt;0,L32,0)+IF(N32&gt;0,N32,0)+IF(P32&gt;0,P32,0)+IF(R32&gt;0,R32,0)+IF(T32&gt;0,T32,0)+IF(V32&gt;0,V32,0)</f>
        <v>10.54</v>
      </c>
      <c r="G32" s="482">
        <v>1.78</v>
      </c>
      <c r="H32" s="482">
        <v>3.2</v>
      </c>
      <c r="I32" s="482">
        <v>3.67</v>
      </c>
      <c r="J32" s="482">
        <v>7.34</v>
      </c>
      <c r="K32" s="482">
        <v>0</v>
      </c>
      <c r="L32" s="482">
        <v>0</v>
      </c>
      <c r="M32" s="482">
        <v>0</v>
      </c>
      <c r="N32" s="482">
        <v>0</v>
      </c>
      <c r="O32" s="482">
        <v>0</v>
      </c>
      <c r="P32" s="482">
        <v>0</v>
      </c>
      <c r="Q32" s="256">
        <v>0</v>
      </c>
      <c r="R32" s="482">
        <v>0</v>
      </c>
      <c r="S32" s="482">
        <v>0</v>
      </c>
      <c r="T32" s="482">
        <v>0</v>
      </c>
      <c r="U32" s="482">
        <v>0</v>
      </c>
      <c r="V32" s="482">
        <v>0</v>
      </c>
      <c r="W32" s="256">
        <v>1.75</v>
      </c>
      <c r="X32" s="482">
        <v>3.16</v>
      </c>
    </row>
    <row r="33" spans="1:24" ht="12.95" customHeight="1" x14ac:dyDescent="0.15">
      <c r="A33" s="493"/>
      <c r="B33" s="494" t="s">
        <v>511</v>
      </c>
      <c r="C33" s="60">
        <f t="shared" si="0"/>
        <v>0</v>
      </c>
      <c r="D33" s="60"/>
      <c r="E33" s="60">
        <f t="shared" si="1"/>
        <v>0</v>
      </c>
      <c r="F33" s="60"/>
      <c r="G33" s="495">
        <v>0</v>
      </c>
      <c r="H33" s="60"/>
      <c r="I33" s="495">
        <v>0</v>
      </c>
      <c r="J33" s="60"/>
      <c r="K33" s="495">
        <v>0</v>
      </c>
      <c r="L33" s="60"/>
      <c r="M33" s="495">
        <v>0</v>
      </c>
      <c r="N33" s="60"/>
      <c r="O33" s="495">
        <v>0</v>
      </c>
      <c r="P33" s="60"/>
      <c r="Q33" s="495">
        <v>0</v>
      </c>
      <c r="R33" s="60"/>
      <c r="S33" s="495">
        <v>0</v>
      </c>
      <c r="T33" s="60"/>
      <c r="U33" s="495">
        <v>0</v>
      </c>
      <c r="V33" s="60"/>
      <c r="W33" s="495">
        <v>0</v>
      </c>
      <c r="X33" s="60"/>
    </row>
    <row r="34" spans="1:24" ht="12.95" customHeight="1" x14ac:dyDescent="0.15">
      <c r="A34" s="796" t="s">
        <v>45</v>
      </c>
      <c r="B34" s="797"/>
      <c r="C34" s="31">
        <f t="shared" si="0"/>
        <v>30.5</v>
      </c>
      <c r="D34" s="31">
        <f>IF(F34&gt;0,F34,0)+IF(X34&gt;0,X34,0)</f>
        <v>15.11</v>
      </c>
      <c r="E34" s="31">
        <f t="shared" si="1"/>
        <v>30.5</v>
      </c>
      <c r="F34" s="31">
        <f>IF(H34&gt;0,H34,0)+IF(J34&gt;0,J34,0)+IF(L34&gt;0,L34,0)+IF(N34&gt;0,N34,0)+IF(P34&gt;0,P34,0)+IF(R34&gt;0,R34,0)+IF(T34&gt;0,T34,0)+IF(V34&gt;0,V34,0)</f>
        <v>15.11</v>
      </c>
      <c r="G34" s="482">
        <v>11.18</v>
      </c>
      <c r="H34" s="482">
        <v>8.6</v>
      </c>
      <c r="I34" s="482">
        <v>19.32</v>
      </c>
      <c r="J34" s="482">
        <v>6.51</v>
      </c>
      <c r="K34" s="482">
        <v>0</v>
      </c>
      <c r="L34" s="482">
        <v>0</v>
      </c>
      <c r="M34" s="482">
        <v>0</v>
      </c>
      <c r="N34" s="482">
        <v>0</v>
      </c>
      <c r="O34" s="482">
        <v>0</v>
      </c>
      <c r="P34" s="482">
        <v>0</v>
      </c>
      <c r="Q34" s="256">
        <v>0</v>
      </c>
      <c r="R34" s="482">
        <v>0</v>
      </c>
      <c r="S34" s="482">
        <v>0</v>
      </c>
      <c r="T34" s="482">
        <v>0</v>
      </c>
      <c r="U34" s="482">
        <v>0</v>
      </c>
      <c r="V34" s="482">
        <v>0</v>
      </c>
      <c r="W34" s="256">
        <v>0</v>
      </c>
      <c r="X34" s="482">
        <v>0</v>
      </c>
    </row>
    <row r="35" spans="1:24" ht="12.95" customHeight="1" x14ac:dyDescent="0.15">
      <c r="A35" s="496"/>
      <c r="B35" s="497" t="s">
        <v>511</v>
      </c>
      <c r="C35" s="100">
        <f t="shared" si="0"/>
        <v>0</v>
      </c>
      <c r="D35" s="100"/>
      <c r="E35" s="100">
        <f t="shared" si="1"/>
        <v>0</v>
      </c>
      <c r="F35" s="100"/>
      <c r="G35" s="498">
        <v>0</v>
      </c>
      <c r="H35" s="100"/>
      <c r="I35" s="498">
        <v>0</v>
      </c>
      <c r="J35" s="100"/>
      <c r="K35" s="498">
        <v>0</v>
      </c>
      <c r="L35" s="100"/>
      <c r="M35" s="498">
        <v>0</v>
      </c>
      <c r="N35" s="100"/>
      <c r="O35" s="498">
        <v>0</v>
      </c>
      <c r="P35" s="100"/>
      <c r="Q35" s="498">
        <v>0</v>
      </c>
      <c r="R35" s="100"/>
      <c r="S35" s="498">
        <v>0</v>
      </c>
      <c r="T35" s="100"/>
      <c r="U35" s="498">
        <v>0</v>
      </c>
      <c r="V35" s="100"/>
      <c r="W35" s="498">
        <v>0</v>
      </c>
      <c r="X35" s="100"/>
    </row>
    <row r="36" spans="1:24" ht="12.95" customHeight="1" x14ac:dyDescent="0.15">
      <c r="A36" s="11" t="s">
        <v>512</v>
      </c>
      <c r="B36" s="11"/>
    </row>
    <row r="37" spans="1:24" ht="12.95" customHeight="1" x14ac:dyDescent="0.15">
      <c r="A37" s="11" t="s">
        <v>513</v>
      </c>
      <c r="B37" s="11"/>
    </row>
    <row r="38" spans="1:24" ht="12.95" customHeight="1" x14ac:dyDescent="0.15">
      <c r="A38" s="11" t="s">
        <v>514</v>
      </c>
      <c r="B38" s="11"/>
    </row>
  </sheetData>
  <mergeCells count="28">
    <mergeCell ref="A32:B32"/>
    <mergeCell ref="A34:B34"/>
    <mergeCell ref="A22:B22"/>
    <mergeCell ref="A24:B24"/>
    <mergeCell ref="A26:B26"/>
    <mergeCell ref="A28:B28"/>
    <mergeCell ref="A30:B30"/>
    <mergeCell ref="A12:B12"/>
    <mergeCell ref="A14:B14"/>
    <mergeCell ref="A16:B16"/>
    <mergeCell ref="A18:B18"/>
    <mergeCell ref="A20:B20"/>
    <mergeCell ref="A6:B6"/>
    <mergeCell ref="A8:B8"/>
    <mergeCell ref="A10:B10"/>
    <mergeCell ref="A3:B5"/>
    <mergeCell ref="C3:D4"/>
    <mergeCell ref="W3:X4"/>
    <mergeCell ref="E4:F4"/>
    <mergeCell ref="G4:H4"/>
    <mergeCell ref="I4:J4"/>
    <mergeCell ref="K4:L4"/>
    <mergeCell ref="M4:N4"/>
    <mergeCell ref="O4:P4"/>
    <mergeCell ref="Q4:R4"/>
    <mergeCell ref="S4:T4"/>
    <mergeCell ref="U4:V4"/>
    <mergeCell ref="E3:V3"/>
  </mergeCells>
  <phoneticPr fontId="4"/>
  <conditionalFormatting sqref="A6:A7">
    <cfRule type="cellIs" dxfId="6" priority="1" operator="between">
      <formula>43466</formula>
      <formula>43830</formula>
    </cfRule>
  </conditionalFormatting>
  <dataValidations count="1">
    <dataValidation type="decimal" operator="greaterThanOrEqual" allowBlank="1" showInputMessage="1" showErrorMessage="1" sqref="G8:X38" xr:uid="{D29E7570-D3A1-4516-A069-A671DD8A3F7B}">
      <formula1>0</formula1>
    </dataValidation>
  </dataValidations>
  <pageMargins left="0.59055118110236227" right="0.19685039370078741" top="0.78740157480314965" bottom="0.19685039370078741" header="0" footer="0"/>
  <pageSetup paperSize="9" scale="53" fitToHeight="0" pageOrder="overThenDown"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D585E-458B-4A61-9D42-16E28888F51E}">
  <sheetPr codeName="Sheet33">
    <pageSetUpPr fitToPage="1"/>
  </sheetPr>
  <dimension ref="A1:I56"/>
  <sheetViews>
    <sheetView workbookViewId="0">
      <selection sqref="A1:I56"/>
    </sheetView>
  </sheetViews>
  <sheetFormatPr defaultRowHeight="13.5" x14ac:dyDescent="0.15"/>
  <sheetData>
    <row r="1" spans="1:9" x14ac:dyDescent="0.15">
      <c r="A1" s="680" t="s">
        <v>855</v>
      </c>
      <c r="B1" s="873"/>
      <c r="C1" s="873"/>
      <c r="D1" s="873"/>
      <c r="E1" s="873"/>
      <c r="F1" s="873"/>
      <c r="G1" s="873"/>
      <c r="H1" s="873"/>
      <c r="I1" s="873"/>
    </row>
    <row r="2" spans="1:9" x14ac:dyDescent="0.15">
      <c r="A2" s="873"/>
      <c r="B2" s="873"/>
      <c r="C2" s="873"/>
      <c r="D2" s="873"/>
      <c r="E2" s="873"/>
      <c r="F2" s="873"/>
      <c r="G2" s="873"/>
      <c r="H2" s="873"/>
      <c r="I2" s="873"/>
    </row>
    <row r="3" spans="1:9" x14ac:dyDescent="0.15">
      <c r="A3" s="873"/>
      <c r="B3" s="873"/>
      <c r="C3" s="873"/>
      <c r="D3" s="873"/>
      <c r="E3" s="873"/>
      <c r="F3" s="873"/>
      <c r="G3" s="873"/>
      <c r="H3" s="873"/>
      <c r="I3" s="873"/>
    </row>
    <row r="4" spans="1:9" x14ac:dyDescent="0.15">
      <c r="A4" s="873"/>
      <c r="B4" s="873"/>
      <c r="C4" s="873"/>
      <c r="D4" s="873"/>
      <c r="E4" s="873"/>
      <c r="F4" s="873"/>
      <c r="G4" s="873"/>
      <c r="H4" s="873"/>
      <c r="I4" s="873"/>
    </row>
    <row r="5" spans="1:9" x14ac:dyDescent="0.15">
      <c r="A5" s="873"/>
      <c r="B5" s="873"/>
      <c r="C5" s="873"/>
      <c r="D5" s="873"/>
      <c r="E5" s="873"/>
      <c r="F5" s="873"/>
      <c r="G5" s="873"/>
      <c r="H5" s="873"/>
      <c r="I5" s="873"/>
    </row>
    <row r="6" spans="1:9" x14ac:dyDescent="0.15">
      <c r="A6" s="873"/>
      <c r="B6" s="873"/>
      <c r="C6" s="873"/>
      <c r="D6" s="873"/>
      <c r="E6" s="873"/>
      <c r="F6" s="873"/>
      <c r="G6" s="873"/>
      <c r="H6" s="873"/>
      <c r="I6" s="873"/>
    </row>
    <row r="7" spans="1:9" x14ac:dyDescent="0.15">
      <c r="A7" s="873"/>
      <c r="B7" s="873"/>
      <c r="C7" s="873"/>
      <c r="D7" s="873"/>
      <c r="E7" s="873"/>
      <c r="F7" s="873"/>
      <c r="G7" s="873"/>
      <c r="H7" s="873"/>
      <c r="I7" s="873"/>
    </row>
    <row r="8" spans="1:9" x14ac:dyDescent="0.15">
      <c r="A8" s="873"/>
      <c r="B8" s="873"/>
      <c r="C8" s="873"/>
      <c r="D8" s="873"/>
      <c r="E8" s="873"/>
      <c r="F8" s="873"/>
      <c r="G8" s="873"/>
      <c r="H8" s="873"/>
      <c r="I8" s="873"/>
    </row>
    <row r="9" spans="1:9" x14ac:dyDescent="0.15">
      <c r="A9" s="873"/>
      <c r="B9" s="873"/>
      <c r="C9" s="873"/>
      <c r="D9" s="873"/>
      <c r="E9" s="873"/>
      <c r="F9" s="873"/>
      <c r="G9" s="873"/>
      <c r="H9" s="873"/>
      <c r="I9" s="873"/>
    </row>
    <row r="10" spans="1:9" x14ac:dyDescent="0.15">
      <c r="A10" s="873"/>
      <c r="B10" s="873"/>
      <c r="C10" s="873"/>
      <c r="D10" s="873"/>
      <c r="E10" s="873"/>
      <c r="F10" s="873"/>
      <c r="G10" s="873"/>
      <c r="H10" s="873"/>
      <c r="I10" s="873"/>
    </row>
    <row r="11" spans="1:9" x14ac:dyDescent="0.15">
      <c r="A11" s="873"/>
      <c r="B11" s="873"/>
      <c r="C11" s="873"/>
      <c r="D11" s="873"/>
      <c r="E11" s="873"/>
      <c r="F11" s="873"/>
      <c r="G11" s="873"/>
      <c r="H11" s="873"/>
      <c r="I11" s="873"/>
    </row>
    <row r="12" spans="1:9" x14ac:dyDescent="0.15">
      <c r="A12" s="873"/>
      <c r="B12" s="873"/>
      <c r="C12" s="873"/>
      <c r="D12" s="873"/>
      <c r="E12" s="873"/>
      <c r="F12" s="873"/>
      <c r="G12" s="873"/>
      <c r="H12" s="873"/>
      <c r="I12" s="873"/>
    </row>
    <row r="13" spans="1:9" x14ac:dyDescent="0.15">
      <c r="A13" s="873"/>
      <c r="B13" s="873"/>
      <c r="C13" s="873"/>
      <c r="D13" s="873"/>
      <c r="E13" s="873"/>
      <c r="F13" s="873"/>
      <c r="G13" s="873"/>
      <c r="H13" s="873"/>
      <c r="I13" s="873"/>
    </row>
    <row r="14" spans="1:9" x14ac:dyDescent="0.15">
      <c r="A14" s="873"/>
      <c r="B14" s="873"/>
      <c r="C14" s="873"/>
      <c r="D14" s="873"/>
      <c r="E14" s="873"/>
      <c r="F14" s="873"/>
      <c r="G14" s="873"/>
      <c r="H14" s="873"/>
      <c r="I14" s="873"/>
    </row>
    <row r="15" spans="1:9" x14ac:dyDescent="0.15">
      <c r="A15" s="873"/>
      <c r="B15" s="873"/>
      <c r="C15" s="873"/>
      <c r="D15" s="873"/>
      <c r="E15" s="873"/>
      <c r="F15" s="873"/>
      <c r="G15" s="873"/>
      <c r="H15" s="873"/>
      <c r="I15" s="873"/>
    </row>
    <row r="16" spans="1:9" x14ac:dyDescent="0.15">
      <c r="A16" s="873"/>
      <c r="B16" s="873"/>
      <c r="C16" s="873"/>
      <c r="D16" s="873"/>
      <c r="E16" s="873"/>
      <c r="F16" s="873"/>
      <c r="G16" s="873"/>
      <c r="H16" s="873"/>
      <c r="I16" s="873"/>
    </row>
    <row r="17" spans="1:9" x14ac:dyDescent="0.15">
      <c r="A17" s="873"/>
      <c r="B17" s="873"/>
      <c r="C17" s="873"/>
      <c r="D17" s="873"/>
      <c r="E17" s="873"/>
      <c r="F17" s="873"/>
      <c r="G17" s="873"/>
      <c r="H17" s="873"/>
      <c r="I17" s="873"/>
    </row>
    <row r="18" spans="1:9" x14ac:dyDescent="0.15">
      <c r="A18" s="873"/>
      <c r="B18" s="873"/>
      <c r="C18" s="873"/>
      <c r="D18" s="873"/>
      <c r="E18" s="873"/>
      <c r="F18" s="873"/>
      <c r="G18" s="873"/>
      <c r="H18" s="873"/>
      <c r="I18" s="873"/>
    </row>
    <row r="19" spans="1:9" x14ac:dyDescent="0.15">
      <c r="A19" s="873"/>
      <c r="B19" s="873"/>
      <c r="C19" s="873"/>
      <c r="D19" s="873"/>
      <c r="E19" s="873"/>
      <c r="F19" s="873"/>
      <c r="G19" s="873"/>
      <c r="H19" s="873"/>
      <c r="I19" s="873"/>
    </row>
    <row r="20" spans="1:9" x14ac:dyDescent="0.15">
      <c r="A20" s="873"/>
      <c r="B20" s="873"/>
      <c r="C20" s="873"/>
      <c r="D20" s="873"/>
      <c r="E20" s="873"/>
      <c r="F20" s="873"/>
      <c r="G20" s="873"/>
      <c r="H20" s="873"/>
      <c r="I20" s="873"/>
    </row>
    <row r="21" spans="1:9" x14ac:dyDescent="0.15">
      <c r="A21" s="873"/>
      <c r="B21" s="873"/>
      <c r="C21" s="873"/>
      <c r="D21" s="873"/>
      <c r="E21" s="873"/>
      <c r="F21" s="873"/>
      <c r="G21" s="873"/>
      <c r="H21" s="873"/>
      <c r="I21" s="873"/>
    </row>
    <row r="22" spans="1:9" x14ac:dyDescent="0.15">
      <c r="A22" s="873"/>
      <c r="B22" s="873"/>
      <c r="C22" s="873"/>
      <c r="D22" s="873"/>
      <c r="E22" s="873"/>
      <c r="F22" s="873"/>
      <c r="G22" s="873"/>
      <c r="H22" s="873"/>
      <c r="I22" s="873"/>
    </row>
    <row r="23" spans="1:9" x14ac:dyDescent="0.15">
      <c r="A23" s="873"/>
      <c r="B23" s="873"/>
      <c r="C23" s="873"/>
      <c r="D23" s="873"/>
      <c r="E23" s="873"/>
      <c r="F23" s="873"/>
      <c r="G23" s="873"/>
      <c r="H23" s="873"/>
      <c r="I23" s="873"/>
    </row>
    <row r="24" spans="1:9" x14ac:dyDescent="0.15">
      <c r="A24" s="873"/>
      <c r="B24" s="873"/>
      <c r="C24" s="873"/>
      <c r="D24" s="873"/>
      <c r="E24" s="873"/>
      <c r="F24" s="873"/>
      <c r="G24" s="873"/>
      <c r="H24" s="873"/>
      <c r="I24" s="873"/>
    </row>
    <row r="25" spans="1:9" x14ac:dyDescent="0.15">
      <c r="A25" s="873"/>
      <c r="B25" s="873"/>
      <c r="C25" s="873"/>
      <c r="D25" s="873"/>
      <c r="E25" s="873"/>
      <c r="F25" s="873"/>
      <c r="G25" s="873"/>
      <c r="H25" s="873"/>
      <c r="I25" s="873"/>
    </row>
    <row r="26" spans="1:9" x14ac:dyDescent="0.15">
      <c r="A26" s="873"/>
      <c r="B26" s="873"/>
      <c r="C26" s="873"/>
      <c r="D26" s="873"/>
      <c r="E26" s="873"/>
      <c r="F26" s="873"/>
      <c r="G26" s="873"/>
      <c r="H26" s="873"/>
      <c r="I26" s="873"/>
    </row>
    <row r="27" spans="1:9" x14ac:dyDescent="0.15">
      <c r="A27" s="873"/>
      <c r="B27" s="873"/>
      <c r="C27" s="873"/>
      <c r="D27" s="873"/>
      <c r="E27" s="873"/>
      <c r="F27" s="873"/>
      <c r="G27" s="873"/>
      <c r="H27" s="873"/>
      <c r="I27" s="873"/>
    </row>
    <row r="28" spans="1:9" x14ac:dyDescent="0.15">
      <c r="A28" s="873"/>
      <c r="B28" s="873"/>
      <c r="C28" s="873"/>
      <c r="D28" s="873"/>
      <c r="E28" s="873"/>
      <c r="F28" s="873"/>
      <c r="G28" s="873"/>
      <c r="H28" s="873"/>
      <c r="I28" s="873"/>
    </row>
    <row r="29" spans="1:9" x14ac:dyDescent="0.15">
      <c r="A29" s="873"/>
      <c r="B29" s="873"/>
      <c r="C29" s="873"/>
      <c r="D29" s="873"/>
      <c r="E29" s="873"/>
      <c r="F29" s="873"/>
      <c r="G29" s="873"/>
      <c r="H29" s="873"/>
      <c r="I29" s="873"/>
    </row>
    <row r="30" spans="1:9" x14ac:dyDescent="0.15">
      <c r="A30" s="873"/>
      <c r="B30" s="873"/>
      <c r="C30" s="873"/>
      <c r="D30" s="873"/>
      <c r="E30" s="873"/>
      <c r="F30" s="873"/>
      <c r="G30" s="873"/>
      <c r="H30" s="873"/>
      <c r="I30" s="873"/>
    </row>
    <row r="31" spans="1:9" x14ac:dyDescent="0.15">
      <c r="A31" s="873"/>
      <c r="B31" s="873"/>
      <c r="C31" s="873"/>
      <c r="D31" s="873"/>
      <c r="E31" s="873"/>
      <c r="F31" s="873"/>
      <c r="G31" s="873"/>
      <c r="H31" s="873"/>
      <c r="I31" s="873"/>
    </row>
    <row r="32" spans="1:9" x14ac:dyDescent="0.15">
      <c r="A32" s="873"/>
      <c r="B32" s="873"/>
      <c r="C32" s="873"/>
      <c r="D32" s="873"/>
      <c r="E32" s="873"/>
      <c r="F32" s="873"/>
      <c r="G32" s="873"/>
      <c r="H32" s="873"/>
      <c r="I32" s="873"/>
    </row>
    <row r="33" spans="1:9" x14ac:dyDescent="0.15">
      <c r="A33" s="873"/>
      <c r="B33" s="873"/>
      <c r="C33" s="873"/>
      <c r="D33" s="873"/>
      <c r="E33" s="873"/>
      <c r="F33" s="873"/>
      <c r="G33" s="873"/>
      <c r="H33" s="873"/>
      <c r="I33" s="873"/>
    </row>
    <row r="34" spans="1:9" x14ac:dyDescent="0.15">
      <c r="A34" s="873"/>
      <c r="B34" s="873"/>
      <c r="C34" s="873"/>
      <c r="D34" s="873"/>
      <c r="E34" s="873"/>
      <c r="F34" s="873"/>
      <c r="G34" s="873"/>
      <c r="H34" s="873"/>
      <c r="I34" s="873"/>
    </row>
    <row r="35" spans="1:9" x14ac:dyDescent="0.15">
      <c r="A35" s="873"/>
      <c r="B35" s="873"/>
      <c r="C35" s="873"/>
      <c r="D35" s="873"/>
      <c r="E35" s="873"/>
      <c r="F35" s="873"/>
      <c r="G35" s="873"/>
      <c r="H35" s="873"/>
      <c r="I35" s="873"/>
    </row>
    <row r="36" spans="1:9" x14ac:dyDescent="0.15">
      <c r="A36" s="873"/>
      <c r="B36" s="873"/>
      <c r="C36" s="873"/>
      <c r="D36" s="873"/>
      <c r="E36" s="873"/>
      <c r="F36" s="873"/>
      <c r="G36" s="873"/>
      <c r="H36" s="873"/>
      <c r="I36" s="873"/>
    </row>
    <row r="37" spans="1:9" x14ac:dyDescent="0.15">
      <c r="A37" s="873"/>
      <c r="B37" s="873"/>
      <c r="C37" s="873"/>
      <c r="D37" s="873"/>
      <c r="E37" s="873"/>
      <c r="F37" s="873"/>
      <c r="G37" s="873"/>
      <c r="H37" s="873"/>
      <c r="I37" s="873"/>
    </row>
    <row r="38" spans="1:9" x14ac:dyDescent="0.15">
      <c r="A38" s="873"/>
      <c r="B38" s="873"/>
      <c r="C38" s="873"/>
      <c r="D38" s="873"/>
      <c r="E38" s="873"/>
      <c r="F38" s="873"/>
      <c r="G38" s="873"/>
      <c r="H38" s="873"/>
      <c r="I38" s="873"/>
    </row>
    <row r="39" spans="1:9" x14ac:dyDescent="0.15">
      <c r="A39" s="873"/>
      <c r="B39" s="873"/>
      <c r="C39" s="873"/>
      <c r="D39" s="873"/>
      <c r="E39" s="873"/>
      <c r="F39" s="873"/>
      <c r="G39" s="873"/>
      <c r="H39" s="873"/>
      <c r="I39" s="873"/>
    </row>
    <row r="40" spans="1:9" x14ac:dyDescent="0.15">
      <c r="A40" s="873"/>
      <c r="B40" s="873"/>
      <c r="C40" s="873"/>
      <c r="D40" s="873"/>
      <c r="E40" s="873"/>
      <c r="F40" s="873"/>
      <c r="G40" s="873"/>
      <c r="H40" s="873"/>
      <c r="I40" s="873"/>
    </row>
    <row r="41" spans="1:9" x14ac:dyDescent="0.15">
      <c r="A41" s="873"/>
      <c r="B41" s="873"/>
      <c r="C41" s="873"/>
      <c r="D41" s="873"/>
      <c r="E41" s="873"/>
      <c r="F41" s="873"/>
      <c r="G41" s="873"/>
      <c r="H41" s="873"/>
      <c r="I41" s="873"/>
    </row>
    <row r="42" spans="1:9" x14ac:dyDescent="0.15">
      <c r="A42" s="873"/>
      <c r="B42" s="873"/>
      <c r="C42" s="873"/>
      <c r="D42" s="873"/>
      <c r="E42" s="873"/>
      <c r="F42" s="873"/>
      <c r="G42" s="873"/>
      <c r="H42" s="873"/>
      <c r="I42" s="873"/>
    </row>
    <row r="43" spans="1:9" x14ac:dyDescent="0.15">
      <c r="A43" s="873"/>
      <c r="B43" s="873"/>
      <c r="C43" s="873"/>
      <c r="D43" s="873"/>
      <c r="E43" s="873"/>
      <c r="F43" s="873"/>
      <c r="G43" s="873"/>
      <c r="H43" s="873"/>
      <c r="I43" s="873"/>
    </row>
    <row r="44" spans="1:9" x14ac:dyDescent="0.15">
      <c r="A44" s="873"/>
      <c r="B44" s="873"/>
      <c r="C44" s="873"/>
      <c r="D44" s="873"/>
      <c r="E44" s="873"/>
      <c r="F44" s="873"/>
      <c r="G44" s="873"/>
      <c r="H44" s="873"/>
      <c r="I44" s="873"/>
    </row>
    <row r="45" spans="1:9" x14ac:dyDescent="0.15">
      <c r="A45" s="873"/>
      <c r="B45" s="873"/>
      <c r="C45" s="873"/>
      <c r="D45" s="873"/>
      <c r="E45" s="873"/>
      <c r="F45" s="873"/>
      <c r="G45" s="873"/>
      <c r="H45" s="873"/>
      <c r="I45" s="873"/>
    </row>
    <row r="46" spans="1:9" x14ac:dyDescent="0.15">
      <c r="A46" s="873"/>
      <c r="B46" s="873"/>
      <c r="C46" s="873"/>
      <c r="D46" s="873"/>
      <c r="E46" s="873"/>
      <c r="F46" s="873"/>
      <c r="G46" s="873"/>
      <c r="H46" s="873"/>
      <c r="I46" s="873"/>
    </row>
    <row r="47" spans="1:9" x14ac:dyDescent="0.15">
      <c r="A47" s="873"/>
      <c r="B47" s="873"/>
      <c r="C47" s="873"/>
      <c r="D47" s="873"/>
      <c r="E47" s="873"/>
      <c r="F47" s="873"/>
      <c r="G47" s="873"/>
      <c r="H47" s="873"/>
      <c r="I47" s="873"/>
    </row>
    <row r="48" spans="1:9" x14ac:dyDescent="0.15">
      <c r="A48" s="873"/>
      <c r="B48" s="873"/>
      <c r="C48" s="873"/>
      <c r="D48" s="873"/>
      <c r="E48" s="873"/>
      <c r="F48" s="873"/>
      <c r="G48" s="873"/>
      <c r="H48" s="873"/>
      <c r="I48" s="873"/>
    </row>
    <row r="49" spans="1:9" x14ac:dyDescent="0.15">
      <c r="A49" s="873"/>
      <c r="B49" s="873"/>
      <c r="C49" s="873"/>
      <c r="D49" s="873"/>
      <c r="E49" s="873"/>
      <c r="F49" s="873"/>
      <c r="G49" s="873"/>
      <c r="H49" s="873"/>
      <c r="I49" s="873"/>
    </row>
    <row r="50" spans="1:9" x14ac:dyDescent="0.15">
      <c r="A50" s="873"/>
      <c r="B50" s="873"/>
      <c r="C50" s="873"/>
      <c r="D50" s="873"/>
      <c r="E50" s="873"/>
      <c r="F50" s="873"/>
      <c r="G50" s="873"/>
      <c r="H50" s="873"/>
      <c r="I50" s="873"/>
    </row>
    <row r="51" spans="1:9" x14ac:dyDescent="0.15">
      <c r="A51" s="873"/>
      <c r="B51" s="873"/>
      <c r="C51" s="873"/>
      <c r="D51" s="873"/>
      <c r="E51" s="873"/>
      <c r="F51" s="873"/>
      <c r="G51" s="873"/>
      <c r="H51" s="873"/>
      <c r="I51" s="873"/>
    </row>
    <row r="52" spans="1:9" x14ac:dyDescent="0.15">
      <c r="A52" s="873"/>
      <c r="B52" s="873"/>
      <c r="C52" s="873"/>
      <c r="D52" s="873"/>
      <c r="E52" s="873"/>
      <c r="F52" s="873"/>
      <c r="G52" s="873"/>
      <c r="H52" s="873"/>
      <c r="I52" s="873"/>
    </row>
    <row r="53" spans="1:9" x14ac:dyDescent="0.15">
      <c r="A53" s="873"/>
      <c r="B53" s="873"/>
      <c r="C53" s="873"/>
      <c r="D53" s="873"/>
      <c r="E53" s="873"/>
      <c r="F53" s="873"/>
      <c r="G53" s="873"/>
      <c r="H53" s="873"/>
      <c r="I53" s="873"/>
    </row>
    <row r="54" spans="1:9" x14ac:dyDescent="0.15">
      <c r="A54" s="873"/>
      <c r="B54" s="873"/>
      <c r="C54" s="873"/>
      <c r="D54" s="873"/>
      <c r="E54" s="873"/>
      <c r="F54" s="873"/>
      <c r="G54" s="873"/>
      <c r="H54" s="873"/>
      <c r="I54" s="873"/>
    </row>
    <row r="55" spans="1:9" x14ac:dyDescent="0.15">
      <c r="A55" s="873"/>
      <c r="B55" s="873"/>
      <c r="C55" s="873"/>
      <c r="D55" s="873"/>
      <c r="E55" s="873"/>
      <c r="F55" s="873"/>
      <c r="G55" s="873"/>
      <c r="H55" s="873"/>
      <c r="I55" s="873"/>
    </row>
    <row r="56" spans="1:9" x14ac:dyDescent="0.15">
      <c r="A56" s="873"/>
      <c r="B56" s="873"/>
      <c r="C56" s="873"/>
      <c r="D56" s="873"/>
      <c r="E56" s="873"/>
      <c r="F56" s="873"/>
      <c r="G56" s="873"/>
      <c r="H56" s="873"/>
      <c r="I56" s="873"/>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0591E-8E2A-4138-989D-FC14C23F6C78}">
  <sheetPr codeName="Sheet34">
    <pageSetUpPr fitToPage="1"/>
  </sheetPr>
  <dimension ref="A1:F50"/>
  <sheetViews>
    <sheetView view="pageBreakPreview" zoomScaleNormal="100" zoomScaleSheetLayoutView="100" workbookViewId="0">
      <selection activeCell="F30" sqref="F30"/>
    </sheetView>
  </sheetViews>
  <sheetFormatPr defaultColWidth="9" defaultRowHeight="13.5" x14ac:dyDescent="0.15"/>
  <cols>
    <col min="1" max="1" width="21" customWidth="1"/>
    <col min="2" max="2" width="9.125" customWidth="1"/>
    <col min="3" max="5" width="21.875" customWidth="1"/>
    <col min="6" max="9" width="13.875" customWidth="1"/>
  </cols>
  <sheetData>
    <row r="1" spans="1:6" x14ac:dyDescent="0.15">
      <c r="A1" s="12" t="s">
        <v>515</v>
      </c>
    </row>
    <row r="2" spans="1:6" x14ac:dyDescent="0.15">
      <c r="E2" s="9" t="s">
        <v>516</v>
      </c>
    </row>
    <row r="3" spans="1:6" x14ac:dyDescent="0.15">
      <c r="A3" s="699" t="s">
        <v>517</v>
      </c>
      <c r="B3" s="818"/>
      <c r="C3" s="705" t="s">
        <v>518</v>
      </c>
      <c r="D3" s="813" t="s">
        <v>519</v>
      </c>
      <c r="E3" s="815"/>
    </row>
    <row r="4" spans="1:6" s="7" customFormat="1" ht="13.5" customHeight="1" x14ac:dyDescent="0.15">
      <c r="A4" s="819"/>
      <c r="B4" s="820"/>
      <c r="C4" s="852"/>
      <c r="D4" s="823" t="s">
        <v>520</v>
      </c>
      <c r="E4" s="823" t="s">
        <v>369</v>
      </c>
      <c r="F4"/>
    </row>
    <row r="5" spans="1:6" s="7" customFormat="1" ht="13.5" customHeight="1" x14ac:dyDescent="0.15">
      <c r="A5" s="819"/>
      <c r="B5" s="820"/>
      <c r="C5" s="852"/>
      <c r="D5" s="824"/>
      <c r="E5" s="824"/>
      <c r="F5"/>
    </row>
    <row r="6" spans="1:6" s="7" customFormat="1" ht="13.5" customHeight="1" x14ac:dyDescent="0.15">
      <c r="A6" s="819"/>
      <c r="B6" s="820"/>
      <c r="C6" s="852"/>
      <c r="D6" s="824"/>
      <c r="E6" s="824"/>
      <c r="F6"/>
    </row>
    <row r="7" spans="1:6" s="7" customFormat="1" ht="13.15" customHeight="1" x14ac:dyDescent="0.15">
      <c r="A7" s="821"/>
      <c r="B7" s="822"/>
      <c r="C7" s="708"/>
      <c r="D7" s="825"/>
      <c r="E7" s="825"/>
      <c r="F7"/>
    </row>
    <row r="8" spans="1:6" ht="13.5" customHeight="1" thickBot="1" x14ac:dyDescent="0.2">
      <c r="A8" s="874">
        <v>45383</v>
      </c>
      <c r="B8" s="875">
        <v>43190</v>
      </c>
      <c r="C8" s="499">
        <f>SUMIF(C9,"&gt;0")+SUMIF(C10,"&gt;0")+SUMIF(C11,"&gt;0")+SUMIF(C12,"&gt;0")+SUMIF(C13,"&gt;0")+SUMIF(C14,"&gt;0")+SUMIF(C15,"&gt;0")+SUMIF(C16,"&gt;0")+SUMIF(C17,"&gt;0")+SUMIF(C18,"&gt;0")+SUMIF(C19,"&gt;0")+SUMIF(C20,"&gt;0")+SUMIF(C21,"&gt;0")+SUMIF(C24,"&gt;0")+SUMIF(C25,"&gt;0")</f>
        <v>2710894220</v>
      </c>
      <c r="D8" s="499">
        <f>SUMIF(D9,"&gt;0")+SUMIF(D10,"&gt;0")+SUMIF(D11,"&gt;0")+SUMIF(D12,"&gt;0")+SUMIF(D13,"&gt;0")+SUMIF(D14,"&gt;0")+SUMIF(D15,"&gt;0")+SUMIF(D16,"&gt;0")+SUMIF(D17,"&gt;0")+SUMIF(D18,"&gt;0")+SUMIF(D19,"&gt;0")+SUMIF(D20,"&gt;0")+SUMIF(D21,"&gt;0")+SUMIF(D24,"&gt;0")+SUMIF(D25,"&gt;0")</f>
        <v>2709904144</v>
      </c>
      <c r="E8" s="499">
        <f>SUMIF(E9,"&gt;0")+SUMIF(E10,"&gt;0")+SUMIF(E11,"&gt;0")+SUMIF(E12,"&gt;0")+SUMIF(E13,"&gt;0")+SUMIF(E14,"&gt;0")+SUMIF(E15,"&gt;0")+SUMIF(E16,"&gt;0")+SUMIF(E17,"&gt;0")+SUMIF(E18,"&gt;0")+SUMIF(E19,"&gt;0")+SUMIF(E20,"&gt;0")+SUMIF(E21,"&gt;0")+SUMIF(E24,"&gt;0")+SUMIF(E25,"&gt;0")</f>
        <v>990076</v>
      </c>
    </row>
    <row r="9" spans="1:6" ht="13.15" customHeight="1" thickTop="1" x14ac:dyDescent="0.15">
      <c r="A9" s="500" t="s">
        <v>16</v>
      </c>
      <c r="B9" s="500" t="s">
        <v>16</v>
      </c>
      <c r="C9" s="120">
        <f t="shared" ref="C9:C20" si="0">SUMIF(D9,"&gt;0")+SUMIF(E9,"&gt;0")</f>
        <v>101325096</v>
      </c>
      <c r="D9" s="501">
        <v>101126420</v>
      </c>
      <c r="E9" s="501">
        <v>198676</v>
      </c>
    </row>
    <row r="10" spans="1:6" ht="13.5" customHeight="1" x14ac:dyDescent="0.15">
      <c r="A10" s="502" t="s">
        <v>17</v>
      </c>
      <c r="B10" s="500" t="s">
        <v>17</v>
      </c>
      <c r="C10" s="120">
        <f t="shared" si="0"/>
        <v>87638400</v>
      </c>
      <c r="D10" s="501">
        <v>87278400</v>
      </c>
      <c r="E10" s="501">
        <v>360000</v>
      </c>
    </row>
    <row r="11" spans="1:6" ht="13.5" customHeight="1" x14ac:dyDescent="0.15">
      <c r="A11" s="502" t="s">
        <v>19</v>
      </c>
      <c r="B11" s="500" t="s">
        <v>19</v>
      </c>
      <c r="C11" s="120">
        <f t="shared" si="0"/>
        <v>41863734</v>
      </c>
      <c r="D11" s="501">
        <v>41863734</v>
      </c>
      <c r="E11" s="501"/>
    </row>
    <row r="12" spans="1:6" ht="13.5" customHeight="1" x14ac:dyDescent="0.15">
      <c r="A12" s="502" t="s">
        <v>20</v>
      </c>
      <c r="B12" s="500" t="s">
        <v>20</v>
      </c>
      <c r="C12" s="120">
        <f t="shared" si="0"/>
        <v>18450740</v>
      </c>
      <c r="D12" s="501">
        <v>18391340</v>
      </c>
      <c r="E12" s="501">
        <v>59400</v>
      </c>
    </row>
    <row r="13" spans="1:6" ht="13.5" customHeight="1" x14ac:dyDescent="0.15">
      <c r="A13" s="502" t="s">
        <v>22</v>
      </c>
      <c r="B13" s="500" t="s">
        <v>22</v>
      </c>
      <c r="C13" s="120">
        <f t="shared" si="0"/>
        <v>346302990</v>
      </c>
      <c r="D13" s="501">
        <v>346302990</v>
      </c>
      <c r="E13" s="501"/>
    </row>
    <row r="14" spans="1:6" ht="13.5" customHeight="1" x14ac:dyDescent="0.15">
      <c r="A14" s="502" t="s">
        <v>24</v>
      </c>
      <c r="B14" s="500" t="s">
        <v>24</v>
      </c>
      <c r="C14" s="120">
        <f t="shared" si="0"/>
        <v>241252400</v>
      </c>
      <c r="D14" s="501">
        <v>240880400</v>
      </c>
      <c r="E14" s="501">
        <v>372000</v>
      </c>
    </row>
    <row r="15" spans="1:6" ht="13.5" customHeight="1" x14ac:dyDescent="0.15">
      <c r="A15" s="502" t="s">
        <v>25</v>
      </c>
      <c r="B15" s="500" t="s">
        <v>25</v>
      </c>
      <c r="C15" s="120">
        <f t="shared" si="0"/>
        <v>397369500</v>
      </c>
      <c r="D15" s="501">
        <v>397369500</v>
      </c>
      <c r="E15" s="501"/>
    </row>
    <row r="16" spans="1:6" ht="13.5" customHeight="1" x14ac:dyDescent="0.15">
      <c r="A16" s="502" t="s">
        <v>27</v>
      </c>
      <c r="B16" s="500" t="s">
        <v>27</v>
      </c>
      <c r="C16" s="120">
        <f t="shared" si="0"/>
        <v>92818644</v>
      </c>
      <c r="D16" s="501">
        <v>92818644</v>
      </c>
      <c r="E16" s="501"/>
    </row>
    <row r="17" spans="1:5" ht="13.5" customHeight="1" x14ac:dyDescent="0.15">
      <c r="A17" s="502" t="s">
        <v>29</v>
      </c>
      <c r="B17" s="500" t="s">
        <v>29</v>
      </c>
      <c r="C17" s="120">
        <f t="shared" si="0"/>
        <v>117139180</v>
      </c>
      <c r="D17" s="501">
        <v>117139180</v>
      </c>
      <c r="E17" s="501"/>
    </row>
    <row r="18" spans="1:5" ht="13.5" customHeight="1" x14ac:dyDescent="0.15">
      <c r="A18" s="502" t="s">
        <v>31</v>
      </c>
      <c r="B18" s="500" t="s">
        <v>32</v>
      </c>
      <c r="C18" s="120">
        <f t="shared" si="0"/>
        <v>117262000</v>
      </c>
      <c r="D18" s="501">
        <v>117262000</v>
      </c>
      <c r="E18" s="501"/>
    </row>
    <row r="19" spans="1:5" ht="13.5" customHeight="1" x14ac:dyDescent="0.15">
      <c r="A19" s="502" t="s">
        <v>32</v>
      </c>
      <c r="B19" s="500" t="s">
        <v>34</v>
      </c>
      <c r="C19" s="120">
        <f t="shared" si="0"/>
        <v>347905400</v>
      </c>
      <c r="D19" s="501">
        <v>347905400</v>
      </c>
      <c r="E19" s="501"/>
    </row>
    <row r="20" spans="1:5" ht="13.5" customHeight="1" x14ac:dyDescent="0.15">
      <c r="A20" s="502" t="s">
        <v>36</v>
      </c>
      <c r="B20" s="500" t="s">
        <v>37</v>
      </c>
      <c r="C20" s="120">
        <f t="shared" si="0"/>
        <v>239280728</v>
      </c>
      <c r="D20" s="501">
        <v>239280728</v>
      </c>
      <c r="E20" s="501"/>
    </row>
    <row r="21" spans="1:5" ht="13.5" customHeight="1" x14ac:dyDescent="0.15">
      <c r="A21" s="69" t="s">
        <v>39</v>
      </c>
      <c r="B21" s="500" t="s">
        <v>8</v>
      </c>
      <c r="C21" s="503">
        <f>SUMIF(C22,"&gt;0")+SUMIF(C23,"&gt;0")</f>
        <v>266321608</v>
      </c>
      <c r="D21" s="503">
        <f>SUMIF(D22,"&gt;0")+SUMIF(D23,"&gt;0")</f>
        <v>266321608</v>
      </c>
      <c r="E21" s="503">
        <f>SUMIF(E22,"&gt;0")+SUMIF(E23,"&gt;0")</f>
        <v>0</v>
      </c>
    </row>
    <row r="22" spans="1:5" ht="13.5" customHeight="1" x14ac:dyDescent="0.15">
      <c r="A22" s="69" t="s">
        <v>40</v>
      </c>
      <c r="B22" s="500" t="s">
        <v>41</v>
      </c>
      <c r="C22" s="504">
        <f>SUMIF(D22,"&gt;0")+SUMIF(E22,"&gt;0")</f>
        <v>266321608</v>
      </c>
      <c r="D22" s="505">
        <v>266321608</v>
      </c>
      <c r="E22" s="505"/>
    </row>
    <row r="23" spans="1:5" ht="13.5" customHeight="1" x14ac:dyDescent="0.15">
      <c r="A23" s="103" t="s">
        <v>40</v>
      </c>
      <c r="B23" s="500" t="s">
        <v>37</v>
      </c>
      <c r="C23" s="504">
        <f>SUMIF(D23,"&gt;0")+SUMIF(E23,"&gt;0")</f>
        <v>0</v>
      </c>
      <c r="D23" s="501"/>
      <c r="E23" s="501"/>
    </row>
    <row r="24" spans="1:5" ht="13.5" customHeight="1" x14ac:dyDescent="0.15">
      <c r="A24" s="502" t="s">
        <v>43</v>
      </c>
      <c r="B24" s="500" t="s">
        <v>44</v>
      </c>
      <c r="C24" s="504">
        <f>SUMIF(D24,"&gt;0")+SUMIF(E24,"&gt;0")</f>
        <v>164311400</v>
      </c>
      <c r="D24" s="501">
        <v>164311400</v>
      </c>
      <c r="E24" s="501"/>
    </row>
    <row r="25" spans="1:5" ht="13.5" customHeight="1" x14ac:dyDescent="0.15">
      <c r="A25" s="506" t="s">
        <v>45</v>
      </c>
      <c r="B25" s="507" t="s">
        <v>46</v>
      </c>
      <c r="C25" s="111">
        <f>SUMIF(D25,"&gt;0")+SUMIF(E25,"&gt;0")</f>
        <v>131652400</v>
      </c>
      <c r="D25" s="508">
        <v>131652400</v>
      </c>
      <c r="E25" s="508"/>
    </row>
    <row r="26" spans="1:5" ht="13.5" customHeight="1" x14ac:dyDescent="0.15">
      <c r="A26" s="102" t="s">
        <v>48</v>
      </c>
      <c r="B26" s="500" t="s">
        <v>16</v>
      </c>
      <c r="C26" s="120">
        <f t="shared" ref="C26:E29" si="1">SUMIF(C9,"&gt;0")</f>
        <v>101325096</v>
      </c>
      <c r="D26" s="120">
        <f t="shared" si="1"/>
        <v>101126420</v>
      </c>
      <c r="E26" s="120">
        <f t="shared" si="1"/>
        <v>198676</v>
      </c>
    </row>
    <row r="27" spans="1:5" ht="13.5" customHeight="1" x14ac:dyDescent="0.15">
      <c r="A27" s="69"/>
      <c r="B27" s="500" t="s">
        <v>17</v>
      </c>
      <c r="C27" s="120">
        <f t="shared" si="1"/>
        <v>87638400</v>
      </c>
      <c r="D27" s="120">
        <f t="shared" si="1"/>
        <v>87278400</v>
      </c>
      <c r="E27" s="120">
        <f t="shared" si="1"/>
        <v>360000</v>
      </c>
    </row>
    <row r="28" spans="1:5" ht="13.5" customHeight="1" x14ac:dyDescent="0.15">
      <c r="A28" s="69"/>
      <c r="B28" s="500" t="s">
        <v>19</v>
      </c>
      <c r="C28" s="120">
        <f t="shared" si="1"/>
        <v>41863734</v>
      </c>
      <c r="D28" s="120">
        <f t="shared" si="1"/>
        <v>41863734</v>
      </c>
      <c r="E28" s="120">
        <f t="shared" si="1"/>
        <v>0</v>
      </c>
    </row>
    <row r="29" spans="1:5" ht="13.5" customHeight="1" x14ac:dyDescent="0.15">
      <c r="A29" s="69"/>
      <c r="B29" s="500" t="s">
        <v>20</v>
      </c>
      <c r="C29" s="120">
        <f t="shared" si="1"/>
        <v>18450740</v>
      </c>
      <c r="D29" s="120">
        <f t="shared" si="1"/>
        <v>18391340</v>
      </c>
      <c r="E29" s="120">
        <f t="shared" si="1"/>
        <v>59400</v>
      </c>
    </row>
    <row r="30" spans="1:5" ht="13.5" customHeight="1" x14ac:dyDescent="0.15">
      <c r="A30" s="69"/>
      <c r="B30" s="500" t="s">
        <v>41</v>
      </c>
      <c r="C30" s="120">
        <f>SUMIF(C22,"&gt;0")</f>
        <v>266321608</v>
      </c>
      <c r="D30" s="120">
        <f>SUMIF(D22,"&gt;0")</f>
        <v>266321608</v>
      </c>
      <c r="E30" s="120">
        <f>SUMIF(E22,"&gt;0")</f>
        <v>0</v>
      </c>
    </row>
    <row r="31" spans="1:5" ht="13.15" customHeight="1" x14ac:dyDescent="0.15">
      <c r="A31" s="69"/>
      <c r="B31" s="500" t="s">
        <v>37</v>
      </c>
      <c r="C31" s="120">
        <f>SUMIF(C20,"&gt;0")+SUMIF(C23,"&gt;0")</f>
        <v>239280728</v>
      </c>
      <c r="D31" s="120">
        <f>SUMIF(D20,"&gt;0")+SUMIF(D23,"&gt;0")</f>
        <v>239280728</v>
      </c>
      <c r="E31" s="120">
        <f>SUMIF(E20,"&gt;0")+SUMIF(E23,"&gt;0")</f>
        <v>0</v>
      </c>
    </row>
    <row r="32" spans="1:5" ht="13.5" customHeight="1" x14ac:dyDescent="0.15">
      <c r="A32" s="69"/>
      <c r="B32" s="500" t="s">
        <v>22</v>
      </c>
      <c r="C32" s="120">
        <f>SUMIF(C13,"&gt;0")</f>
        <v>346302990</v>
      </c>
      <c r="D32" s="120">
        <f>SUMIF(D13,"&gt;0")</f>
        <v>346302990</v>
      </c>
      <c r="E32" s="120">
        <f>SUMIF(E13,"&gt;0")</f>
        <v>0</v>
      </c>
    </row>
    <row r="33" spans="1:5" ht="13.5" customHeight="1" x14ac:dyDescent="0.15">
      <c r="A33" s="69"/>
      <c r="B33" s="500" t="s">
        <v>44</v>
      </c>
      <c r="C33" s="120">
        <f>SUMIF(C24,"&gt;0")</f>
        <v>164311400</v>
      </c>
      <c r="D33" s="120">
        <f>SUMIF(D24,"&gt;0")</f>
        <v>164311400</v>
      </c>
      <c r="E33" s="120">
        <f>SUMIF(E24,"&gt;0")</f>
        <v>0</v>
      </c>
    </row>
    <row r="34" spans="1:5" ht="13.5" customHeight="1" x14ac:dyDescent="0.15">
      <c r="A34" s="69"/>
      <c r="B34" s="500" t="s">
        <v>24</v>
      </c>
      <c r="C34" s="120">
        <f t="shared" ref="C34:E37" si="2">SUMIF(C14,"&gt;0")</f>
        <v>241252400</v>
      </c>
      <c r="D34" s="120">
        <f t="shared" si="2"/>
        <v>240880400</v>
      </c>
      <c r="E34" s="120">
        <f t="shared" si="2"/>
        <v>372000</v>
      </c>
    </row>
    <row r="35" spans="1:5" ht="13.5" customHeight="1" x14ac:dyDescent="0.15">
      <c r="A35" s="69"/>
      <c r="B35" s="500" t="s">
        <v>25</v>
      </c>
      <c r="C35" s="120">
        <f t="shared" si="2"/>
        <v>397369500</v>
      </c>
      <c r="D35" s="120">
        <f t="shared" si="2"/>
        <v>397369500</v>
      </c>
      <c r="E35" s="120">
        <f t="shared" si="2"/>
        <v>0</v>
      </c>
    </row>
    <row r="36" spans="1:5" ht="13.5" customHeight="1" x14ac:dyDescent="0.15">
      <c r="A36" s="69"/>
      <c r="B36" s="500" t="s">
        <v>27</v>
      </c>
      <c r="C36" s="120">
        <f t="shared" si="2"/>
        <v>92818644</v>
      </c>
      <c r="D36" s="120">
        <f t="shared" si="2"/>
        <v>92818644</v>
      </c>
      <c r="E36" s="120">
        <f t="shared" si="2"/>
        <v>0</v>
      </c>
    </row>
    <row r="37" spans="1:5" ht="13.5" customHeight="1" x14ac:dyDescent="0.15">
      <c r="A37" s="69"/>
      <c r="B37" s="500" t="s">
        <v>29</v>
      </c>
      <c r="C37" s="120">
        <f t="shared" si="2"/>
        <v>117139180</v>
      </c>
      <c r="D37" s="120">
        <f t="shared" si="2"/>
        <v>117139180</v>
      </c>
      <c r="E37" s="120">
        <f t="shared" si="2"/>
        <v>0</v>
      </c>
    </row>
    <row r="38" spans="1:5" ht="13.5" customHeight="1" x14ac:dyDescent="0.15">
      <c r="A38" s="69"/>
      <c r="B38" s="500" t="s">
        <v>32</v>
      </c>
      <c r="C38" s="120">
        <f>SUMIF(C18,"&gt;0")+SUMIF(C19,"&gt;0")</f>
        <v>465167400</v>
      </c>
      <c r="D38" s="120">
        <f>SUMIF(D18,"&gt;0")+SUMIF(D19,"&gt;0")</f>
        <v>465167400</v>
      </c>
      <c r="E38" s="120">
        <f>SUMIF(E18,"&gt;0")+SUMIF(E19,"&gt;0")</f>
        <v>0</v>
      </c>
    </row>
    <row r="39" spans="1:5" ht="13.5" customHeight="1" x14ac:dyDescent="0.15">
      <c r="A39" s="89"/>
      <c r="B39" s="507" t="s">
        <v>103</v>
      </c>
      <c r="C39" s="111">
        <f>SUMIF(C25,"&gt;0")</f>
        <v>131652400</v>
      </c>
      <c r="D39" s="111">
        <f>SUMIF(D25,"&gt;0")</f>
        <v>131652400</v>
      </c>
      <c r="E39" s="111">
        <f>SUMIF(E25,"&gt;0")</f>
        <v>0</v>
      </c>
    </row>
    <row r="40" spans="1:5" ht="12.95" customHeight="1" x14ac:dyDescent="0.15">
      <c r="A40" s="131" t="s">
        <v>521</v>
      </c>
    </row>
    <row r="41" spans="1:5" ht="12.95" customHeight="1" x14ac:dyDescent="0.15">
      <c r="A41" s="6" t="s">
        <v>522</v>
      </c>
    </row>
    <row r="42" spans="1:5" ht="12.95" customHeight="1" x14ac:dyDescent="0.15">
      <c r="A42" s="6" t="s">
        <v>523</v>
      </c>
    </row>
    <row r="43" spans="1:5" ht="12.95" customHeight="1" x14ac:dyDescent="0.15">
      <c r="A43" s="11" t="s">
        <v>524</v>
      </c>
    </row>
    <row r="44" spans="1:5" x14ac:dyDescent="0.15">
      <c r="A44" s="6"/>
    </row>
    <row r="45" spans="1:5" x14ac:dyDescent="0.15">
      <c r="A45" s="6"/>
    </row>
    <row r="46" spans="1:5" x14ac:dyDescent="0.15">
      <c r="A46" s="6"/>
    </row>
    <row r="47" spans="1:5" x14ac:dyDescent="0.15">
      <c r="A47" s="6"/>
    </row>
    <row r="48" spans="1:5" x14ac:dyDescent="0.15">
      <c r="A48" s="6"/>
    </row>
    <row r="49" spans="1:1" x14ac:dyDescent="0.15">
      <c r="A49" s="6"/>
    </row>
    <row r="50" spans="1:1" x14ac:dyDescent="0.15">
      <c r="A50" s="6"/>
    </row>
  </sheetData>
  <sheetProtection autoFilter="0"/>
  <mergeCells count="6">
    <mergeCell ref="A8:B8"/>
    <mergeCell ref="A3:B7"/>
    <mergeCell ref="C3:C7"/>
    <mergeCell ref="D3:E3"/>
    <mergeCell ref="D4:D7"/>
    <mergeCell ref="E4:E7"/>
  </mergeCells>
  <phoneticPr fontId="4"/>
  <conditionalFormatting sqref="A8:B8">
    <cfRule type="cellIs" dxfId="5" priority="1" operator="between">
      <formula>43466</formula>
      <formula>43830</formula>
    </cfRule>
  </conditionalFormatting>
  <dataValidations count="1">
    <dataValidation type="decimal" operator="greaterThanOrEqual" allowBlank="1" showInputMessage="1" showErrorMessage="1" sqref="D9:E25" xr:uid="{BFE46A63-D323-400E-B1EA-7378E95732C9}">
      <formula1>0</formula1>
    </dataValidation>
  </dataValidations>
  <pageMargins left="0.78740157480314965" right="0.78740157480314965" top="0.78740157480314965" bottom="0.39370078740157483" header="0" footer="0"/>
  <pageSetup paperSize="9" scale="91" fitToHeight="0" pageOrder="overThenDown"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129A6-F9EC-4360-B11A-52408A517119}">
  <sheetPr codeName="Sheet35">
    <pageSetUpPr fitToPage="1"/>
  </sheetPr>
  <dimension ref="A1:E38"/>
  <sheetViews>
    <sheetView view="pageBreakPreview" zoomScale="81" zoomScaleNormal="81" zoomScaleSheetLayoutView="81" workbookViewId="0">
      <selection activeCell="E19" sqref="E19"/>
    </sheetView>
  </sheetViews>
  <sheetFormatPr defaultColWidth="9" defaultRowHeight="13.5" x14ac:dyDescent="0.15"/>
  <cols>
    <col min="1" max="1" width="16.5" customWidth="1"/>
    <col min="2" max="2" width="7.5" customWidth="1"/>
    <col min="3" max="5" width="35.5" customWidth="1"/>
  </cols>
  <sheetData>
    <row r="1" spans="1:5" x14ac:dyDescent="0.15">
      <c r="A1" t="s">
        <v>525</v>
      </c>
    </row>
    <row r="2" spans="1:5" x14ac:dyDescent="0.15">
      <c r="E2" s="9" t="s">
        <v>516</v>
      </c>
    </row>
    <row r="3" spans="1:5" ht="13.5" customHeight="1" x14ac:dyDescent="0.15">
      <c r="A3" s="699" t="s">
        <v>517</v>
      </c>
      <c r="B3" s="876"/>
      <c r="C3" s="823" t="s">
        <v>526</v>
      </c>
      <c r="D3" s="695" t="s">
        <v>527</v>
      </c>
      <c r="E3" s="823" t="s">
        <v>528</v>
      </c>
    </row>
    <row r="4" spans="1:5" ht="27" customHeight="1" x14ac:dyDescent="0.15">
      <c r="A4" s="703"/>
      <c r="B4" s="877"/>
      <c r="C4" s="825"/>
      <c r="D4" s="825"/>
      <c r="E4" s="825"/>
    </row>
    <row r="5" spans="1:5" ht="18" customHeight="1" thickBot="1" x14ac:dyDescent="0.2">
      <c r="A5" s="878">
        <v>45383</v>
      </c>
      <c r="B5" s="879">
        <v>43190</v>
      </c>
      <c r="C5" s="127">
        <f>SUMIF(C6:C18,"&gt;0")+SUMIF(C21:C22,"&gt;0")</f>
        <v>4861245586</v>
      </c>
      <c r="D5" s="127">
        <f>SUMIF(D6:D18,"&gt;0")+SUMIF(D21:D22,"&gt;0")</f>
        <v>4861245586</v>
      </c>
      <c r="E5" s="127">
        <f>SUMIF(E6:E18,"&gt;0")+SUMIF(E21:E22,"&gt;0")</f>
        <v>0</v>
      </c>
    </row>
    <row r="6" spans="1:5" ht="18" customHeight="1" thickTop="1" x14ac:dyDescent="0.15">
      <c r="A6" s="78" t="s">
        <v>16</v>
      </c>
      <c r="B6" s="78" t="s">
        <v>130</v>
      </c>
      <c r="C6" s="128">
        <f t="shared" ref="C6:C17" si="0">SUMIF(D6:E6,"&gt;0")</f>
        <v>386513348</v>
      </c>
      <c r="D6" s="348">
        <v>386513348</v>
      </c>
      <c r="E6" s="348"/>
    </row>
    <row r="7" spans="1:5" ht="18" customHeight="1" x14ac:dyDescent="0.15">
      <c r="A7" s="81" t="s">
        <v>17</v>
      </c>
      <c r="B7" s="81" t="s">
        <v>131</v>
      </c>
      <c r="C7" s="107">
        <f t="shared" si="0"/>
        <v>0</v>
      </c>
      <c r="D7" s="223"/>
      <c r="E7" s="223"/>
    </row>
    <row r="8" spans="1:5" ht="18" customHeight="1" x14ac:dyDescent="0.15">
      <c r="A8" s="81" t="s">
        <v>19</v>
      </c>
      <c r="B8" s="81" t="s">
        <v>132</v>
      </c>
      <c r="C8" s="107">
        <f t="shared" si="0"/>
        <v>0</v>
      </c>
      <c r="D8" s="223"/>
      <c r="E8" s="223"/>
    </row>
    <row r="9" spans="1:5" ht="18" customHeight="1" x14ac:dyDescent="0.15">
      <c r="A9" s="81" t="s">
        <v>20</v>
      </c>
      <c r="B9" s="81" t="s">
        <v>133</v>
      </c>
      <c r="C9" s="107">
        <f t="shared" si="0"/>
        <v>0</v>
      </c>
      <c r="D9" s="223"/>
      <c r="E9" s="223"/>
    </row>
    <row r="10" spans="1:5" ht="18" customHeight="1" x14ac:dyDescent="0.15">
      <c r="A10" s="81" t="s">
        <v>22</v>
      </c>
      <c r="B10" s="81" t="s">
        <v>134</v>
      </c>
      <c r="C10" s="107">
        <f t="shared" si="0"/>
        <v>0</v>
      </c>
      <c r="D10" s="223"/>
      <c r="E10" s="223"/>
    </row>
    <row r="11" spans="1:5" ht="18" customHeight="1" x14ac:dyDescent="0.15">
      <c r="A11" s="81" t="s">
        <v>24</v>
      </c>
      <c r="B11" s="81" t="s">
        <v>135</v>
      </c>
      <c r="C11" s="107">
        <f t="shared" si="0"/>
        <v>1551228710</v>
      </c>
      <c r="D11" s="223">
        <v>1551228710</v>
      </c>
      <c r="E11" s="223"/>
    </row>
    <row r="12" spans="1:5" ht="18" customHeight="1" x14ac:dyDescent="0.15">
      <c r="A12" s="81" t="s">
        <v>25</v>
      </c>
      <c r="B12" s="81" t="s">
        <v>136</v>
      </c>
      <c r="C12" s="107">
        <f t="shared" si="0"/>
        <v>0</v>
      </c>
      <c r="D12" s="223"/>
      <c r="E12" s="223"/>
    </row>
    <row r="13" spans="1:5" ht="18" customHeight="1" x14ac:dyDescent="0.15">
      <c r="A13" s="81" t="s">
        <v>27</v>
      </c>
      <c r="B13" s="81" t="s">
        <v>137</v>
      </c>
      <c r="C13" s="107">
        <f t="shared" si="0"/>
        <v>0</v>
      </c>
      <c r="D13" s="223"/>
      <c r="E13" s="223"/>
    </row>
    <row r="14" spans="1:5" ht="18" customHeight="1" x14ac:dyDescent="0.15">
      <c r="A14" s="81" t="s">
        <v>29</v>
      </c>
      <c r="B14" s="81" t="s">
        <v>138</v>
      </c>
      <c r="C14" s="107">
        <f t="shared" si="0"/>
        <v>0</v>
      </c>
      <c r="D14" s="223"/>
      <c r="E14" s="223"/>
    </row>
    <row r="15" spans="1:5" ht="18" customHeight="1" x14ac:dyDescent="0.15">
      <c r="A15" s="81" t="s">
        <v>31</v>
      </c>
      <c r="B15" s="81" t="s">
        <v>140</v>
      </c>
      <c r="C15" s="107">
        <f t="shared" si="0"/>
        <v>0</v>
      </c>
      <c r="D15" s="223"/>
      <c r="E15" s="223"/>
    </row>
    <row r="16" spans="1:5" ht="18" customHeight="1" x14ac:dyDescent="0.15">
      <c r="A16" s="81" t="s">
        <v>32</v>
      </c>
      <c r="B16" s="81" t="s">
        <v>98</v>
      </c>
      <c r="C16" s="107">
        <f t="shared" si="0"/>
        <v>1494365018</v>
      </c>
      <c r="D16" s="223">
        <v>1494365018</v>
      </c>
      <c r="E16" s="223"/>
    </row>
    <row r="17" spans="1:5" ht="18" customHeight="1" x14ac:dyDescent="0.15">
      <c r="A17" s="81" t="s">
        <v>36</v>
      </c>
      <c r="B17" s="81" t="s">
        <v>143</v>
      </c>
      <c r="C17" s="107">
        <f t="shared" si="0"/>
        <v>0</v>
      </c>
      <c r="D17" s="223"/>
      <c r="E17" s="223"/>
    </row>
    <row r="18" spans="1:5" ht="18" customHeight="1" x14ac:dyDescent="0.15">
      <c r="A18" s="101" t="s">
        <v>39</v>
      </c>
      <c r="B18" s="101" t="s">
        <v>141</v>
      </c>
      <c r="C18" s="129">
        <f>SUMIF(C19:C20,"&gt;0")</f>
        <v>0</v>
      </c>
      <c r="D18" s="129">
        <f>SUMIF(D19:D20,"&gt;0")</f>
        <v>0</v>
      </c>
      <c r="E18" s="129">
        <f>SUMIF(E19:E20,"&gt;0")</f>
        <v>0</v>
      </c>
    </row>
    <row r="19" spans="1:5" ht="18" customHeight="1" x14ac:dyDescent="0.15">
      <c r="A19" s="69"/>
      <c r="B19" s="160" t="s">
        <v>142</v>
      </c>
      <c r="C19" s="109">
        <f>SUMIF(D19:E19,"&gt;0")</f>
        <v>0</v>
      </c>
      <c r="D19" s="237"/>
      <c r="E19" s="237"/>
    </row>
    <row r="20" spans="1:5" ht="18" customHeight="1" x14ac:dyDescent="0.15">
      <c r="A20" s="103"/>
      <c r="B20" s="103" t="s">
        <v>143</v>
      </c>
      <c r="C20" s="120">
        <f>SUMIF(D20:E20,"&gt;0")</f>
        <v>0</v>
      </c>
      <c r="D20" s="501"/>
      <c r="E20" s="501"/>
    </row>
    <row r="21" spans="1:5" ht="18" customHeight="1" x14ac:dyDescent="0.15">
      <c r="A21" s="81" t="s">
        <v>43</v>
      </c>
      <c r="B21" s="81" t="s">
        <v>144</v>
      </c>
      <c r="C21" s="107">
        <f>SUMIF(D21:E21,"&gt;0")</f>
        <v>1429138510</v>
      </c>
      <c r="D21" s="223">
        <v>1429138510</v>
      </c>
      <c r="E21" s="223"/>
    </row>
    <row r="22" spans="1:5" ht="18" customHeight="1" x14ac:dyDescent="0.15">
      <c r="A22" s="104" t="s">
        <v>45</v>
      </c>
      <c r="B22" s="104" t="s">
        <v>145</v>
      </c>
      <c r="C22" s="108">
        <f>SUMIF(D22:E22,"&gt;0")</f>
        <v>0</v>
      </c>
      <c r="D22" s="351"/>
      <c r="E22" s="351"/>
    </row>
    <row r="23" spans="1:5" ht="18" customHeight="1" x14ac:dyDescent="0.15">
      <c r="A23" s="106" t="s">
        <v>48</v>
      </c>
      <c r="B23" s="87" t="s">
        <v>130</v>
      </c>
      <c r="C23" s="230">
        <f t="shared" ref="C23:E26" si="1">SUMIF(C6,"&gt;0")</f>
        <v>386513348</v>
      </c>
      <c r="D23" s="230">
        <f t="shared" si="1"/>
        <v>386513348</v>
      </c>
      <c r="E23" s="230">
        <f t="shared" si="1"/>
        <v>0</v>
      </c>
    </row>
    <row r="24" spans="1:5" ht="18" customHeight="1" x14ac:dyDescent="0.15">
      <c r="A24" s="69"/>
      <c r="B24" s="81" t="s">
        <v>131</v>
      </c>
      <c r="C24" s="107">
        <f t="shared" si="1"/>
        <v>0</v>
      </c>
      <c r="D24" s="107">
        <f t="shared" si="1"/>
        <v>0</v>
      </c>
      <c r="E24" s="107">
        <f t="shared" si="1"/>
        <v>0</v>
      </c>
    </row>
    <row r="25" spans="1:5" ht="18" customHeight="1" x14ac:dyDescent="0.15">
      <c r="A25" s="69"/>
      <c r="B25" s="81" t="s">
        <v>132</v>
      </c>
      <c r="C25" s="107">
        <f t="shared" si="1"/>
        <v>0</v>
      </c>
      <c r="D25" s="107">
        <f t="shared" si="1"/>
        <v>0</v>
      </c>
      <c r="E25" s="107">
        <f t="shared" si="1"/>
        <v>0</v>
      </c>
    </row>
    <row r="26" spans="1:5" ht="18" customHeight="1" x14ac:dyDescent="0.15">
      <c r="A26" s="69"/>
      <c r="B26" s="81" t="s">
        <v>133</v>
      </c>
      <c r="C26" s="107">
        <f t="shared" si="1"/>
        <v>0</v>
      </c>
      <c r="D26" s="107">
        <f t="shared" si="1"/>
        <v>0</v>
      </c>
      <c r="E26" s="107">
        <f t="shared" si="1"/>
        <v>0</v>
      </c>
    </row>
    <row r="27" spans="1:5" ht="18" customHeight="1" x14ac:dyDescent="0.15">
      <c r="A27" s="69"/>
      <c r="B27" s="81" t="s">
        <v>142</v>
      </c>
      <c r="C27" s="107">
        <f>SUMIF(C19,"&gt;0")</f>
        <v>0</v>
      </c>
      <c r="D27" s="107">
        <f>SUMIF(D19,"&gt;0")</f>
        <v>0</v>
      </c>
      <c r="E27" s="107">
        <f>SUMIF(E19,"&gt;0")</f>
        <v>0</v>
      </c>
    </row>
    <row r="28" spans="1:5" ht="18" customHeight="1" x14ac:dyDescent="0.15">
      <c r="A28" s="69"/>
      <c r="B28" s="81" t="s">
        <v>143</v>
      </c>
      <c r="C28" s="107">
        <f>SUMIF(C17,"&gt;0")+SUMIF(C20,"&gt;0")</f>
        <v>0</v>
      </c>
      <c r="D28" s="107">
        <f>SUMIF(D17,"&gt;0")+SUMIF(D20,"&gt;0")</f>
        <v>0</v>
      </c>
      <c r="E28" s="107">
        <f>SUMIF(E17,"&gt;0")+SUMIF(E20,"&gt;0")</f>
        <v>0</v>
      </c>
    </row>
    <row r="29" spans="1:5" ht="18" customHeight="1" x14ac:dyDescent="0.15">
      <c r="A29" s="69"/>
      <c r="B29" s="81" t="s">
        <v>134</v>
      </c>
      <c r="C29" s="107">
        <f>SUMIF(C10,"&gt;0")</f>
        <v>0</v>
      </c>
      <c r="D29" s="107">
        <f>SUMIF(D10,"&gt;0")</f>
        <v>0</v>
      </c>
      <c r="E29" s="107">
        <f>SUMIF(E10,"&gt;0")</f>
        <v>0</v>
      </c>
    </row>
    <row r="30" spans="1:5" ht="18" customHeight="1" x14ac:dyDescent="0.15">
      <c r="A30" s="69"/>
      <c r="B30" s="81" t="s">
        <v>144</v>
      </c>
      <c r="C30" s="107">
        <f>SUMIF(C21,"&gt;0")</f>
        <v>1429138510</v>
      </c>
      <c r="D30" s="107">
        <f>SUMIF(D21,"&gt;0")</f>
        <v>1429138510</v>
      </c>
      <c r="E30" s="107">
        <f>SUMIF(E21,"&gt;0")</f>
        <v>0</v>
      </c>
    </row>
    <row r="31" spans="1:5" ht="18" customHeight="1" x14ac:dyDescent="0.15">
      <c r="A31" s="69"/>
      <c r="B31" s="81" t="s">
        <v>135</v>
      </c>
      <c r="C31" s="107">
        <f t="shared" ref="C31:E34" si="2">SUMIF(C11,"&gt;0")</f>
        <v>1551228710</v>
      </c>
      <c r="D31" s="107">
        <f t="shared" si="2"/>
        <v>1551228710</v>
      </c>
      <c r="E31" s="107">
        <f t="shared" si="2"/>
        <v>0</v>
      </c>
    </row>
    <row r="32" spans="1:5" ht="18" customHeight="1" x14ac:dyDescent="0.15">
      <c r="A32" s="69"/>
      <c r="B32" s="81" t="s">
        <v>136</v>
      </c>
      <c r="C32" s="107">
        <f t="shared" si="2"/>
        <v>0</v>
      </c>
      <c r="D32" s="107">
        <f t="shared" si="2"/>
        <v>0</v>
      </c>
      <c r="E32" s="107">
        <f t="shared" si="2"/>
        <v>0</v>
      </c>
    </row>
    <row r="33" spans="1:5" ht="18" customHeight="1" x14ac:dyDescent="0.15">
      <c r="A33" s="69"/>
      <c r="B33" s="81" t="s">
        <v>137</v>
      </c>
      <c r="C33" s="107">
        <f t="shared" si="2"/>
        <v>0</v>
      </c>
      <c r="D33" s="107">
        <f t="shared" si="2"/>
        <v>0</v>
      </c>
      <c r="E33" s="107">
        <f t="shared" si="2"/>
        <v>0</v>
      </c>
    </row>
    <row r="34" spans="1:5" ht="18" customHeight="1" x14ac:dyDescent="0.15">
      <c r="A34" s="69"/>
      <c r="B34" s="81" t="s">
        <v>138</v>
      </c>
      <c r="C34" s="107">
        <f t="shared" si="2"/>
        <v>0</v>
      </c>
      <c r="D34" s="107">
        <f t="shared" si="2"/>
        <v>0</v>
      </c>
      <c r="E34" s="107">
        <f t="shared" si="2"/>
        <v>0</v>
      </c>
    </row>
    <row r="35" spans="1:5" ht="18" customHeight="1" x14ac:dyDescent="0.15">
      <c r="A35" s="69"/>
      <c r="B35" s="81" t="s">
        <v>140</v>
      </c>
      <c r="C35" s="107">
        <f>SUMIF(C15:C16,"&gt;0")</f>
        <v>1494365018</v>
      </c>
      <c r="D35" s="107">
        <f>SUMIF(D15:D16,"&gt;0")</f>
        <v>1494365018</v>
      </c>
      <c r="E35" s="107">
        <f>SUMIF(E15:E16,"&gt;0")</f>
        <v>0</v>
      </c>
    </row>
    <row r="36" spans="1:5" ht="18" customHeight="1" x14ac:dyDescent="0.15">
      <c r="A36" s="90"/>
      <c r="B36" s="90" t="s">
        <v>145</v>
      </c>
      <c r="C36" s="108">
        <f>SUMIF(C22,"&gt;0")</f>
        <v>0</v>
      </c>
      <c r="D36" s="108">
        <f>SUMIF(D22,"&gt;0")</f>
        <v>0</v>
      </c>
      <c r="E36" s="108">
        <f>SUMIF(E22,"&gt;0")</f>
        <v>0</v>
      </c>
    </row>
    <row r="37" spans="1:5" ht="12.95" customHeight="1" x14ac:dyDescent="0.15">
      <c r="A37" s="6" t="s">
        <v>529</v>
      </c>
      <c r="B37" s="6"/>
    </row>
    <row r="38" spans="1:5" ht="12.95" customHeight="1" x14ac:dyDescent="0.15">
      <c r="A38" s="6" t="s">
        <v>530</v>
      </c>
      <c r="B38" s="6"/>
    </row>
  </sheetData>
  <sheetProtection autoFilter="0"/>
  <mergeCells count="5">
    <mergeCell ref="A3:B4"/>
    <mergeCell ref="C3:C4"/>
    <mergeCell ref="D3:D4"/>
    <mergeCell ref="E3:E4"/>
    <mergeCell ref="A5:B5"/>
  </mergeCells>
  <phoneticPr fontId="4"/>
  <conditionalFormatting sqref="A5:B5">
    <cfRule type="cellIs" dxfId="4" priority="1" operator="between">
      <formula>43466</formula>
      <formula>43830</formula>
    </cfRule>
  </conditionalFormatting>
  <dataValidations count="1">
    <dataValidation type="decimal" operator="greaterThanOrEqual" allowBlank="1" showInputMessage="1" showErrorMessage="1" sqref="D6:E25 D30:E31" xr:uid="{8598D97C-24A2-4987-B324-458B1B4542E6}">
      <formula1>0</formula1>
    </dataValidation>
  </dataValidations>
  <pageMargins left="0.39370078740157483" right="0.39370078740157483" top="0.78740157480314965" bottom="0.39370078740157483" header="0" footer="0"/>
  <pageSetup paperSize="9" scale="74" fitToHeight="0" pageOrder="overThenDown"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B7896-D1E7-4B01-8EBF-592A1A179D6C}">
  <sheetPr codeName="Sheet36">
    <pageSetUpPr fitToPage="1"/>
  </sheetPr>
  <dimension ref="A1:I56"/>
  <sheetViews>
    <sheetView workbookViewId="0">
      <selection sqref="A1:I56"/>
    </sheetView>
  </sheetViews>
  <sheetFormatPr defaultRowHeight="13.5" x14ac:dyDescent="0.15"/>
  <sheetData>
    <row r="1" spans="1:9" x14ac:dyDescent="0.15">
      <c r="A1" s="680" t="s">
        <v>856</v>
      </c>
      <c r="B1" s="681"/>
      <c r="C1" s="681"/>
      <c r="D1" s="681"/>
      <c r="E1" s="681"/>
      <c r="F1" s="681"/>
      <c r="G1" s="681"/>
      <c r="H1" s="681"/>
      <c r="I1" s="681"/>
    </row>
    <row r="2" spans="1:9" x14ac:dyDescent="0.15">
      <c r="A2" s="681"/>
      <c r="B2" s="681"/>
      <c r="C2" s="681"/>
      <c r="D2" s="681"/>
      <c r="E2" s="681"/>
      <c r="F2" s="681"/>
      <c r="G2" s="681"/>
      <c r="H2" s="681"/>
      <c r="I2" s="681"/>
    </row>
    <row r="3" spans="1:9" x14ac:dyDescent="0.15">
      <c r="A3" s="681"/>
      <c r="B3" s="681"/>
      <c r="C3" s="681"/>
      <c r="D3" s="681"/>
      <c r="E3" s="681"/>
      <c r="F3" s="681"/>
      <c r="G3" s="681"/>
      <c r="H3" s="681"/>
      <c r="I3" s="681"/>
    </row>
    <row r="4" spans="1:9" x14ac:dyDescent="0.15">
      <c r="A4" s="681"/>
      <c r="B4" s="681"/>
      <c r="C4" s="681"/>
      <c r="D4" s="681"/>
      <c r="E4" s="681"/>
      <c r="F4" s="681"/>
      <c r="G4" s="681"/>
      <c r="H4" s="681"/>
      <c r="I4" s="681"/>
    </row>
    <row r="5" spans="1:9" x14ac:dyDescent="0.15">
      <c r="A5" s="681"/>
      <c r="B5" s="681"/>
      <c r="C5" s="681"/>
      <c r="D5" s="681"/>
      <c r="E5" s="681"/>
      <c r="F5" s="681"/>
      <c r="G5" s="681"/>
      <c r="H5" s="681"/>
      <c r="I5" s="681"/>
    </row>
    <row r="6" spans="1:9" x14ac:dyDescent="0.15">
      <c r="A6" s="681"/>
      <c r="B6" s="681"/>
      <c r="C6" s="681"/>
      <c r="D6" s="681"/>
      <c r="E6" s="681"/>
      <c r="F6" s="681"/>
      <c r="G6" s="681"/>
      <c r="H6" s="681"/>
      <c r="I6" s="681"/>
    </row>
    <row r="7" spans="1:9" x14ac:dyDescent="0.15">
      <c r="A7" s="681"/>
      <c r="B7" s="681"/>
      <c r="C7" s="681"/>
      <c r="D7" s="681"/>
      <c r="E7" s="681"/>
      <c r="F7" s="681"/>
      <c r="G7" s="681"/>
      <c r="H7" s="681"/>
      <c r="I7" s="681"/>
    </row>
    <row r="8" spans="1:9" x14ac:dyDescent="0.15">
      <c r="A8" s="681"/>
      <c r="B8" s="681"/>
      <c r="C8" s="681"/>
      <c r="D8" s="681"/>
      <c r="E8" s="681"/>
      <c r="F8" s="681"/>
      <c r="G8" s="681"/>
      <c r="H8" s="681"/>
      <c r="I8" s="681"/>
    </row>
    <row r="9" spans="1:9" x14ac:dyDescent="0.15">
      <c r="A9" s="681"/>
      <c r="B9" s="681"/>
      <c r="C9" s="681"/>
      <c r="D9" s="681"/>
      <c r="E9" s="681"/>
      <c r="F9" s="681"/>
      <c r="G9" s="681"/>
      <c r="H9" s="681"/>
      <c r="I9" s="681"/>
    </row>
    <row r="10" spans="1:9" x14ac:dyDescent="0.15">
      <c r="A10" s="681"/>
      <c r="B10" s="681"/>
      <c r="C10" s="681"/>
      <c r="D10" s="681"/>
      <c r="E10" s="681"/>
      <c r="F10" s="681"/>
      <c r="G10" s="681"/>
      <c r="H10" s="681"/>
      <c r="I10" s="681"/>
    </row>
    <row r="11" spans="1:9" x14ac:dyDescent="0.15">
      <c r="A11" s="681"/>
      <c r="B11" s="681"/>
      <c r="C11" s="681"/>
      <c r="D11" s="681"/>
      <c r="E11" s="681"/>
      <c r="F11" s="681"/>
      <c r="G11" s="681"/>
      <c r="H11" s="681"/>
      <c r="I11" s="681"/>
    </row>
    <row r="12" spans="1:9" x14ac:dyDescent="0.15">
      <c r="A12" s="681"/>
      <c r="B12" s="681"/>
      <c r="C12" s="681"/>
      <c r="D12" s="681"/>
      <c r="E12" s="681"/>
      <c r="F12" s="681"/>
      <c r="G12" s="681"/>
      <c r="H12" s="681"/>
      <c r="I12" s="681"/>
    </row>
    <row r="13" spans="1:9" x14ac:dyDescent="0.15">
      <c r="A13" s="681"/>
      <c r="B13" s="681"/>
      <c r="C13" s="681"/>
      <c r="D13" s="681"/>
      <c r="E13" s="681"/>
      <c r="F13" s="681"/>
      <c r="G13" s="681"/>
      <c r="H13" s="681"/>
      <c r="I13" s="681"/>
    </row>
    <row r="14" spans="1:9" x14ac:dyDescent="0.15">
      <c r="A14" s="681"/>
      <c r="B14" s="681"/>
      <c r="C14" s="681"/>
      <c r="D14" s="681"/>
      <c r="E14" s="681"/>
      <c r="F14" s="681"/>
      <c r="G14" s="681"/>
      <c r="H14" s="681"/>
      <c r="I14" s="681"/>
    </row>
    <row r="15" spans="1:9" x14ac:dyDescent="0.15">
      <c r="A15" s="681"/>
      <c r="B15" s="681"/>
      <c r="C15" s="681"/>
      <c r="D15" s="681"/>
      <c r="E15" s="681"/>
      <c r="F15" s="681"/>
      <c r="G15" s="681"/>
      <c r="H15" s="681"/>
      <c r="I15" s="681"/>
    </row>
    <row r="16" spans="1:9" x14ac:dyDescent="0.15">
      <c r="A16" s="681"/>
      <c r="B16" s="681"/>
      <c r="C16" s="681"/>
      <c r="D16" s="681"/>
      <c r="E16" s="681"/>
      <c r="F16" s="681"/>
      <c r="G16" s="681"/>
      <c r="H16" s="681"/>
      <c r="I16" s="681"/>
    </row>
    <row r="17" spans="1:9" x14ac:dyDescent="0.15">
      <c r="A17" s="681"/>
      <c r="B17" s="681"/>
      <c r="C17" s="681"/>
      <c r="D17" s="681"/>
      <c r="E17" s="681"/>
      <c r="F17" s="681"/>
      <c r="G17" s="681"/>
      <c r="H17" s="681"/>
      <c r="I17" s="681"/>
    </row>
    <row r="18" spans="1:9" x14ac:dyDescent="0.15">
      <c r="A18" s="681"/>
      <c r="B18" s="681"/>
      <c r="C18" s="681"/>
      <c r="D18" s="681"/>
      <c r="E18" s="681"/>
      <c r="F18" s="681"/>
      <c r="G18" s="681"/>
      <c r="H18" s="681"/>
      <c r="I18" s="681"/>
    </row>
    <row r="19" spans="1:9" x14ac:dyDescent="0.15">
      <c r="A19" s="681"/>
      <c r="B19" s="681"/>
      <c r="C19" s="681"/>
      <c r="D19" s="681"/>
      <c r="E19" s="681"/>
      <c r="F19" s="681"/>
      <c r="G19" s="681"/>
      <c r="H19" s="681"/>
      <c r="I19" s="681"/>
    </row>
    <row r="20" spans="1:9" x14ac:dyDescent="0.15">
      <c r="A20" s="681"/>
      <c r="B20" s="681"/>
      <c r="C20" s="681"/>
      <c r="D20" s="681"/>
      <c r="E20" s="681"/>
      <c r="F20" s="681"/>
      <c r="G20" s="681"/>
      <c r="H20" s="681"/>
      <c r="I20" s="681"/>
    </row>
    <row r="21" spans="1:9" x14ac:dyDescent="0.15">
      <c r="A21" s="681"/>
      <c r="B21" s="681"/>
      <c r="C21" s="681"/>
      <c r="D21" s="681"/>
      <c r="E21" s="681"/>
      <c r="F21" s="681"/>
      <c r="G21" s="681"/>
      <c r="H21" s="681"/>
      <c r="I21" s="681"/>
    </row>
    <row r="22" spans="1:9" x14ac:dyDescent="0.15">
      <c r="A22" s="681"/>
      <c r="B22" s="681"/>
      <c r="C22" s="681"/>
      <c r="D22" s="681"/>
      <c r="E22" s="681"/>
      <c r="F22" s="681"/>
      <c r="G22" s="681"/>
      <c r="H22" s="681"/>
      <c r="I22" s="681"/>
    </row>
    <row r="23" spans="1:9" x14ac:dyDescent="0.15">
      <c r="A23" s="681"/>
      <c r="B23" s="681"/>
      <c r="C23" s="681"/>
      <c r="D23" s="681"/>
      <c r="E23" s="681"/>
      <c r="F23" s="681"/>
      <c r="G23" s="681"/>
      <c r="H23" s="681"/>
      <c r="I23" s="681"/>
    </row>
    <row r="24" spans="1:9" x14ac:dyDescent="0.15">
      <c r="A24" s="681"/>
      <c r="B24" s="681"/>
      <c r="C24" s="681"/>
      <c r="D24" s="681"/>
      <c r="E24" s="681"/>
      <c r="F24" s="681"/>
      <c r="G24" s="681"/>
      <c r="H24" s="681"/>
      <c r="I24" s="681"/>
    </row>
    <row r="25" spans="1:9" x14ac:dyDescent="0.15">
      <c r="A25" s="681"/>
      <c r="B25" s="681"/>
      <c r="C25" s="681"/>
      <c r="D25" s="681"/>
      <c r="E25" s="681"/>
      <c r="F25" s="681"/>
      <c r="G25" s="681"/>
      <c r="H25" s="681"/>
      <c r="I25" s="681"/>
    </row>
    <row r="26" spans="1:9" x14ac:dyDescent="0.15">
      <c r="A26" s="681"/>
      <c r="B26" s="681"/>
      <c r="C26" s="681"/>
      <c r="D26" s="681"/>
      <c r="E26" s="681"/>
      <c r="F26" s="681"/>
      <c r="G26" s="681"/>
      <c r="H26" s="681"/>
      <c r="I26" s="681"/>
    </row>
    <row r="27" spans="1:9" x14ac:dyDescent="0.15">
      <c r="A27" s="681"/>
      <c r="B27" s="681"/>
      <c r="C27" s="681"/>
      <c r="D27" s="681"/>
      <c r="E27" s="681"/>
      <c r="F27" s="681"/>
      <c r="G27" s="681"/>
      <c r="H27" s="681"/>
      <c r="I27" s="681"/>
    </row>
    <row r="28" spans="1:9" x14ac:dyDescent="0.15">
      <c r="A28" s="681"/>
      <c r="B28" s="681"/>
      <c r="C28" s="681"/>
      <c r="D28" s="681"/>
      <c r="E28" s="681"/>
      <c r="F28" s="681"/>
      <c r="G28" s="681"/>
      <c r="H28" s="681"/>
      <c r="I28" s="681"/>
    </row>
    <row r="29" spans="1:9" x14ac:dyDescent="0.15">
      <c r="A29" s="681"/>
      <c r="B29" s="681"/>
      <c r="C29" s="681"/>
      <c r="D29" s="681"/>
      <c r="E29" s="681"/>
      <c r="F29" s="681"/>
      <c r="G29" s="681"/>
      <c r="H29" s="681"/>
      <c r="I29" s="681"/>
    </row>
    <row r="30" spans="1:9" x14ac:dyDescent="0.15">
      <c r="A30" s="681"/>
      <c r="B30" s="681"/>
      <c r="C30" s="681"/>
      <c r="D30" s="681"/>
      <c r="E30" s="681"/>
      <c r="F30" s="681"/>
      <c r="G30" s="681"/>
      <c r="H30" s="681"/>
      <c r="I30" s="681"/>
    </row>
    <row r="31" spans="1:9" x14ac:dyDescent="0.15">
      <c r="A31" s="681"/>
      <c r="B31" s="681"/>
      <c r="C31" s="681"/>
      <c r="D31" s="681"/>
      <c r="E31" s="681"/>
      <c r="F31" s="681"/>
      <c r="G31" s="681"/>
      <c r="H31" s="681"/>
      <c r="I31" s="681"/>
    </row>
    <row r="32" spans="1:9" x14ac:dyDescent="0.15">
      <c r="A32" s="681"/>
      <c r="B32" s="681"/>
      <c r="C32" s="681"/>
      <c r="D32" s="681"/>
      <c r="E32" s="681"/>
      <c r="F32" s="681"/>
      <c r="G32" s="681"/>
      <c r="H32" s="681"/>
      <c r="I32" s="681"/>
    </row>
    <row r="33" spans="1:9" x14ac:dyDescent="0.15">
      <c r="A33" s="681"/>
      <c r="B33" s="681"/>
      <c r="C33" s="681"/>
      <c r="D33" s="681"/>
      <c r="E33" s="681"/>
      <c r="F33" s="681"/>
      <c r="G33" s="681"/>
      <c r="H33" s="681"/>
      <c r="I33" s="681"/>
    </row>
    <row r="34" spans="1:9" x14ac:dyDescent="0.15">
      <c r="A34" s="681"/>
      <c r="B34" s="681"/>
      <c r="C34" s="681"/>
      <c r="D34" s="681"/>
      <c r="E34" s="681"/>
      <c r="F34" s="681"/>
      <c r="G34" s="681"/>
      <c r="H34" s="681"/>
      <c r="I34" s="681"/>
    </row>
    <row r="35" spans="1:9" x14ac:dyDescent="0.15">
      <c r="A35" s="681"/>
      <c r="B35" s="681"/>
      <c r="C35" s="681"/>
      <c r="D35" s="681"/>
      <c r="E35" s="681"/>
      <c r="F35" s="681"/>
      <c r="G35" s="681"/>
      <c r="H35" s="681"/>
      <c r="I35" s="681"/>
    </row>
    <row r="36" spans="1:9" x14ac:dyDescent="0.15">
      <c r="A36" s="681"/>
      <c r="B36" s="681"/>
      <c r="C36" s="681"/>
      <c r="D36" s="681"/>
      <c r="E36" s="681"/>
      <c r="F36" s="681"/>
      <c r="G36" s="681"/>
      <c r="H36" s="681"/>
      <c r="I36" s="681"/>
    </row>
    <row r="37" spans="1:9" x14ac:dyDescent="0.15">
      <c r="A37" s="681"/>
      <c r="B37" s="681"/>
      <c r="C37" s="681"/>
      <c r="D37" s="681"/>
      <c r="E37" s="681"/>
      <c r="F37" s="681"/>
      <c r="G37" s="681"/>
      <c r="H37" s="681"/>
      <c r="I37" s="681"/>
    </row>
    <row r="38" spans="1:9" x14ac:dyDescent="0.15">
      <c r="A38" s="681"/>
      <c r="B38" s="681"/>
      <c r="C38" s="681"/>
      <c r="D38" s="681"/>
      <c r="E38" s="681"/>
      <c r="F38" s="681"/>
      <c r="G38" s="681"/>
      <c r="H38" s="681"/>
      <c r="I38" s="681"/>
    </row>
    <row r="39" spans="1:9" x14ac:dyDescent="0.15">
      <c r="A39" s="681"/>
      <c r="B39" s="681"/>
      <c r="C39" s="681"/>
      <c r="D39" s="681"/>
      <c r="E39" s="681"/>
      <c r="F39" s="681"/>
      <c r="G39" s="681"/>
      <c r="H39" s="681"/>
      <c r="I39" s="681"/>
    </row>
    <row r="40" spans="1:9" x14ac:dyDescent="0.15">
      <c r="A40" s="681"/>
      <c r="B40" s="681"/>
      <c r="C40" s="681"/>
      <c r="D40" s="681"/>
      <c r="E40" s="681"/>
      <c r="F40" s="681"/>
      <c r="G40" s="681"/>
      <c r="H40" s="681"/>
      <c r="I40" s="681"/>
    </row>
    <row r="41" spans="1:9" x14ac:dyDescent="0.15">
      <c r="A41" s="681"/>
      <c r="B41" s="681"/>
      <c r="C41" s="681"/>
      <c r="D41" s="681"/>
      <c r="E41" s="681"/>
      <c r="F41" s="681"/>
      <c r="G41" s="681"/>
      <c r="H41" s="681"/>
      <c r="I41" s="681"/>
    </row>
    <row r="42" spans="1:9" x14ac:dyDescent="0.15">
      <c r="A42" s="681"/>
      <c r="B42" s="681"/>
      <c r="C42" s="681"/>
      <c r="D42" s="681"/>
      <c r="E42" s="681"/>
      <c r="F42" s="681"/>
      <c r="G42" s="681"/>
      <c r="H42" s="681"/>
      <c r="I42" s="681"/>
    </row>
    <row r="43" spans="1:9" x14ac:dyDescent="0.15">
      <c r="A43" s="681"/>
      <c r="B43" s="681"/>
      <c r="C43" s="681"/>
      <c r="D43" s="681"/>
      <c r="E43" s="681"/>
      <c r="F43" s="681"/>
      <c r="G43" s="681"/>
      <c r="H43" s="681"/>
      <c r="I43" s="681"/>
    </row>
    <row r="44" spans="1:9" x14ac:dyDescent="0.15">
      <c r="A44" s="681"/>
      <c r="B44" s="681"/>
      <c r="C44" s="681"/>
      <c r="D44" s="681"/>
      <c r="E44" s="681"/>
      <c r="F44" s="681"/>
      <c r="G44" s="681"/>
      <c r="H44" s="681"/>
      <c r="I44" s="681"/>
    </row>
    <row r="45" spans="1:9" x14ac:dyDescent="0.15">
      <c r="A45" s="681"/>
      <c r="B45" s="681"/>
      <c r="C45" s="681"/>
      <c r="D45" s="681"/>
      <c r="E45" s="681"/>
      <c r="F45" s="681"/>
      <c r="G45" s="681"/>
      <c r="H45" s="681"/>
      <c r="I45" s="681"/>
    </row>
    <row r="46" spans="1:9" x14ac:dyDescent="0.15">
      <c r="A46" s="681"/>
      <c r="B46" s="681"/>
      <c r="C46" s="681"/>
      <c r="D46" s="681"/>
      <c r="E46" s="681"/>
      <c r="F46" s="681"/>
      <c r="G46" s="681"/>
      <c r="H46" s="681"/>
      <c r="I46" s="681"/>
    </row>
    <row r="47" spans="1:9" x14ac:dyDescent="0.15">
      <c r="A47" s="681"/>
      <c r="B47" s="681"/>
      <c r="C47" s="681"/>
      <c r="D47" s="681"/>
      <c r="E47" s="681"/>
      <c r="F47" s="681"/>
      <c r="G47" s="681"/>
      <c r="H47" s="681"/>
      <c r="I47" s="681"/>
    </row>
    <row r="48" spans="1:9" x14ac:dyDescent="0.15">
      <c r="A48" s="681"/>
      <c r="B48" s="681"/>
      <c r="C48" s="681"/>
      <c r="D48" s="681"/>
      <c r="E48" s="681"/>
      <c r="F48" s="681"/>
      <c r="G48" s="681"/>
      <c r="H48" s="681"/>
      <c r="I48" s="681"/>
    </row>
    <row r="49" spans="1:9" x14ac:dyDescent="0.15">
      <c r="A49" s="681"/>
      <c r="B49" s="681"/>
      <c r="C49" s="681"/>
      <c r="D49" s="681"/>
      <c r="E49" s="681"/>
      <c r="F49" s="681"/>
      <c r="G49" s="681"/>
      <c r="H49" s="681"/>
      <c r="I49" s="681"/>
    </row>
    <row r="50" spans="1:9" x14ac:dyDescent="0.15">
      <c r="A50" s="681"/>
      <c r="B50" s="681"/>
      <c r="C50" s="681"/>
      <c r="D50" s="681"/>
      <c r="E50" s="681"/>
      <c r="F50" s="681"/>
      <c r="G50" s="681"/>
      <c r="H50" s="681"/>
      <c r="I50" s="681"/>
    </row>
    <row r="51" spans="1:9" x14ac:dyDescent="0.15">
      <c r="A51" s="681"/>
      <c r="B51" s="681"/>
      <c r="C51" s="681"/>
      <c r="D51" s="681"/>
      <c r="E51" s="681"/>
      <c r="F51" s="681"/>
      <c r="G51" s="681"/>
      <c r="H51" s="681"/>
      <c r="I51" s="681"/>
    </row>
    <row r="52" spans="1:9" x14ac:dyDescent="0.15">
      <c r="A52" s="681"/>
      <c r="B52" s="681"/>
      <c r="C52" s="681"/>
      <c r="D52" s="681"/>
      <c r="E52" s="681"/>
      <c r="F52" s="681"/>
      <c r="G52" s="681"/>
      <c r="H52" s="681"/>
      <c r="I52" s="681"/>
    </row>
    <row r="53" spans="1:9" x14ac:dyDescent="0.15">
      <c r="A53" s="681"/>
      <c r="B53" s="681"/>
      <c r="C53" s="681"/>
      <c r="D53" s="681"/>
      <c r="E53" s="681"/>
      <c r="F53" s="681"/>
      <c r="G53" s="681"/>
      <c r="H53" s="681"/>
      <c r="I53" s="681"/>
    </row>
    <row r="54" spans="1:9" x14ac:dyDescent="0.15">
      <c r="A54" s="681"/>
      <c r="B54" s="681"/>
      <c r="C54" s="681"/>
      <c r="D54" s="681"/>
      <c r="E54" s="681"/>
      <c r="F54" s="681"/>
      <c r="G54" s="681"/>
      <c r="H54" s="681"/>
      <c r="I54" s="681"/>
    </row>
    <row r="55" spans="1:9" x14ac:dyDescent="0.15">
      <c r="A55" s="681"/>
      <c r="B55" s="681"/>
      <c r="C55" s="681"/>
      <c r="D55" s="681"/>
      <c r="E55" s="681"/>
      <c r="F55" s="681"/>
      <c r="G55" s="681"/>
      <c r="H55" s="681"/>
      <c r="I55" s="681"/>
    </row>
    <row r="56" spans="1:9" x14ac:dyDescent="0.15">
      <c r="A56" s="681"/>
      <c r="B56" s="681"/>
      <c r="C56" s="681"/>
      <c r="D56" s="681"/>
      <c r="E56" s="681"/>
      <c r="F56" s="681"/>
      <c r="G56" s="681"/>
      <c r="H56" s="681"/>
      <c r="I56" s="681"/>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7">
    <pageSetUpPr fitToPage="1"/>
  </sheetPr>
  <dimension ref="A1:R46"/>
  <sheetViews>
    <sheetView view="pageBreakPreview" topLeftCell="A23" zoomScaleNormal="100" zoomScaleSheetLayoutView="100" workbookViewId="0">
      <selection activeCell="N25" sqref="N25"/>
    </sheetView>
  </sheetViews>
  <sheetFormatPr defaultColWidth="9" defaultRowHeight="13.5" x14ac:dyDescent="0.15"/>
  <cols>
    <col min="1" max="1" width="18.125" customWidth="1"/>
    <col min="2" max="2" width="8.5" customWidth="1"/>
    <col min="3" max="18" width="13.5" customWidth="1"/>
  </cols>
  <sheetData>
    <row r="1" spans="1:18" x14ac:dyDescent="0.15">
      <c r="A1" t="s">
        <v>531</v>
      </c>
    </row>
    <row r="2" spans="1:18" x14ac:dyDescent="0.15">
      <c r="R2" s="9" t="s">
        <v>532</v>
      </c>
    </row>
    <row r="3" spans="1:18" ht="13.5" customHeight="1" x14ac:dyDescent="0.15">
      <c r="A3" s="684" t="s">
        <v>180</v>
      </c>
      <c r="B3" s="736"/>
      <c r="C3" s="692" t="s">
        <v>533</v>
      </c>
      <c r="D3" s="690"/>
      <c r="E3" s="690"/>
      <c r="F3" s="690"/>
      <c r="G3" s="690"/>
      <c r="H3" s="690"/>
      <c r="I3" s="690"/>
      <c r="J3" s="690"/>
      <c r="K3" s="690"/>
      <c r="L3" s="690"/>
      <c r="M3" s="690"/>
      <c r="N3" s="690"/>
      <c r="O3" s="690"/>
      <c r="P3" s="691"/>
      <c r="Q3" s="692" t="s">
        <v>534</v>
      </c>
      <c r="R3" s="691"/>
    </row>
    <row r="4" spans="1:18" x14ac:dyDescent="0.15">
      <c r="A4" s="737"/>
      <c r="B4" s="738"/>
      <c r="C4" s="692" t="s">
        <v>331</v>
      </c>
      <c r="D4" s="690"/>
      <c r="E4" s="690"/>
      <c r="F4" s="691"/>
      <c r="G4" s="692" t="s">
        <v>535</v>
      </c>
      <c r="H4" s="690"/>
      <c r="I4" s="690"/>
      <c r="J4" s="691"/>
      <c r="K4" s="692" t="s">
        <v>536</v>
      </c>
      <c r="L4" s="690"/>
      <c r="M4" s="690"/>
      <c r="N4" s="691"/>
      <c r="O4" s="692" t="s">
        <v>283</v>
      </c>
      <c r="P4" s="691"/>
      <c r="Q4" s="747" t="s">
        <v>537</v>
      </c>
      <c r="R4" s="747" t="s">
        <v>538</v>
      </c>
    </row>
    <row r="5" spans="1:18" ht="24" x14ac:dyDescent="0.15">
      <c r="A5" s="739"/>
      <c r="B5" s="740"/>
      <c r="C5" s="467" t="s">
        <v>539</v>
      </c>
      <c r="D5" s="509" t="s">
        <v>540</v>
      </c>
      <c r="E5" s="467" t="s">
        <v>541</v>
      </c>
      <c r="F5" s="509" t="s">
        <v>542</v>
      </c>
      <c r="G5" s="467" t="s">
        <v>539</v>
      </c>
      <c r="H5" s="509" t="s">
        <v>540</v>
      </c>
      <c r="I5" s="510" t="s">
        <v>543</v>
      </c>
      <c r="J5" s="511" t="s">
        <v>542</v>
      </c>
      <c r="K5" s="510" t="s">
        <v>539</v>
      </c>
      <c r="L5" s="511" t="s">
        <v>540</v>
      </c>
      <c r="M5" s="510" t="s">
        <v>543</v>
      </c>
      <c r="N5" s="511" t="s">
        <v>542</v>
      </c>
      <c r="O5" s="512" t="s">
        <v>544</v>
      </c>
      <c r="P5" s="41" t="s">
        <v>545</v>
      </c>
      <c r="Q5" s="694"/>
      <c r="R5" s="694"/>
    </row>
    <row r="6" spans="1:18" ht="18" customHeight="1" thickBot="1" x14ac:dyDescent="0.2">
      <c r="A6" s="697">
        <v>45747</v>
      </c>
      <c r="B6" s="880">
        <v>43555</v>
      </c>
      <c r="C6" s="513">
        <f>SUMIF(C7:C13,"&gt;0")+SUMIF(C16,"&gt;0")+SUMIF(C19:C22,"&gt;0")+SUMIF(C25:C26,"&gt;0")</f>
        <v>915</v>
      </c>
      <c r="D6" s="514">
        <f t="shared" ref="D6:R6" si="0">SUMIF(D7:D13,"&gt;0")+SUMIF(D16,"&gt;0")+SUMIF(D19:D22,"&gt;0")+SUMIF(D25:D26,"&gt;0")</f>
        <v>420</v>
      </c>
      <c r="E6" s="515">
        <f t="shared" si="0"/>
        <v>2309353</v>
      </c>
      <c r="F6" s="516">
        <f t="shared" si="0"/>
        <v>893348</v>
      </c>
      <c r="G6" s="513">
        <f t="shared" si="0"/>
        <v>861</v>
      </c>
      <c r="H6" s="514">
        <f t="shared" si="0"/>
        <v>386</v>
      </c>
      <c r="I6" s="515">
        <f t="shared" si="0"/>
        <v>2236322</v>
      </c>
      <c r="J6" s="516">
        <f t="shared" si="0"/>
        <v>843748</v>
      </c>
      <c r="K6" s="513">
        <f t="shared" si="0"/>
        <v>54</v>
      </c>
      <c r="L6" s="514">
        <f t="shared" si="0"/>
        <v>34</v>
      </c>
      <c r="M6" s="515">
        <f t="shared" si="0"/>
        <v>73031</v>
      </c>
      <c r="N6" s="516">
        <f t="shared" si="0"/>
        <v>49600</v>
      </c>
      <c r="O6" s="517">
        <f t="shared" si="0"/>
        <v>0</v>
      </c>
      <c r="P6" s="516">
        <f t="shared" si="0"/>
        <v>0</v>
      </c>
      <c r="Q6" s="76">
        <f t="shared" si="0"/>
        <v>3</v>
      </c>
      <c r="R6" s="518">
        <f t="shared" si="0"/>
        <v>1.1499999999999999</v>
      </c>
    </row>
    <row r="7" spans="1:18" ht="18" customHeight="1" thickTop="1" x14ac:dyDescent="0.15">
      <c r="A7" s="77" t="s">
        <v>16</v>
      </c>
      <c r="B7" s="78" t="s">
        <v>16</v>
      </c>
      <c r="C7" s="519">
        <f>IF(G7&gt;0,G7,0)+IF(K7&gt;0,K7,0)</f>
        <v>5</v>
      </c>
      <c r="D7" s="520">
        <f>IF(H7&gt;0,H7,0)+IF(L7&gt;0,L7,0)+IF(O7&gt;0,O7,0)</f>
        <v>4</v>
      </c>
      <c r="E7" s="521">
        <f>IF(I7&gt;0,I7,0)+IF(M7&gt;0,M7,0)</f>
        <v>24816</v>
      </c>
      <c r="F7" s="522">
        <f>IF(J7&gt;0,J7,0)+IF(N7&gt;0,N7,0)+IF(P7&gt;0,P7,0)</f>
        <v>16642</v>
      </c>
      <c r="G7" s="523">
        <v>5</v>
      </c>
      <c r="H7" s="524">
        <v>4</v>
      </c>
      <c r="I7" s="525">
        <v>24816</v>
      </c>
      <c r="J7" s="526">
        <v>16642</v>
      </c>
      <c r="K7" s="523">
        <v>0</v>
      </c>
      <c r="L7" s="524">
        <v>0</v>
      </c>
      <c r="M7" s="525">
        <v>0</v>
      </c>
      <c r="N7" s="526">
        <v>0</v>
      </c>
      <c r="O7" s="527"/>
      <c r="P7" s="526"/>
      <c r="Q7" s="293">
        <v>0</v>
      </c>
      <c r="R7" s="528">
        <v>0</v>
      </c>
    </row>
    <row r="8" spans="1:18" ht="18" customHeight="1" x14ac:dyDescent="0.15">
      <c r="A8" s="80" t="s">
        <v>17</v>
      </c>
      <c r="B8" s="81" t="s">
        <v>17</v>
      </c>
      <c r="C8" s="529">
        <f>IF(G8&gt;0,G8,0)+IF(K8&gt;0,K8,0)</f>
        <v>33</v>
      </c>
      <c r="D8" s="530">
        <f>IF(H8&gt;0,H8,0)+IF(L8&gt;0,L8,0)+IF(O8&gt;0,O8,0)</f>
        <v>14</v>
      </c>
      <c r="E8" s="521">
        <f>IF(I8&gt;0,I8,0)+IF(M8&gt;0,M8,0)</f>
        <v>119519</v>
      </c>
      <c r="F8" s="522">
        <f>IF(J8&gt;0,J8,0)+IF(N8&gt;0,N8,0)+IF(P8&gt;0,P8,0)</f>
        <v>43160</v>
      </c>
      <c r="G8" s="531">
        <v>33</v>
      </c>
      <c r="H8" s="532">
        <v>14</v>
      </c>
      <c r="I8" s="525">
        <v>119519</v>
      </c>
      <c r="J8" s="526">
        <v>43160</v>
      </c>
      <c r="K8" s="533">
        <v>0</v>
      </c>
      <c r="L8" s="532">
        <v>0</v>
      </c>
      <c r="M8" s="525">
        <v>0</v>
      </c>
      <c r="N8" s="526">
        <v>0</v>
      </c>
      <c r="O8" s="533"/>
      <c r="P8" s="526"/>
      <c r="Q8" s="182">
        <v>0</v>
      </c>
      <c r="R8" s="534">
        <v>0</v>
      </c>
    </row>
    <row r="9" spans="1:18" ht="18" customHeight="1" x14ac:dyDescent="0.15">
      <c r="A9" s="80" t="s">
        <v>19</v>
      </c>
      <c r="B9" s="81" t="s">
        <v>19</v>
      </c>
      <c r="C9" s="529">
        <f>IF(G9&gt;0,G9,0)+IF(K9&gt;0,K9,0)</f>
        <v>61</v>
      </c>
      <c r="D9" s="530">
        <f>IF(H9&gt;0,H9,0)+IF(L9&gt;0,L9,0)+IF(O9&gt;0,O9,0)</f>
        <v>24</v>
      </c>
      <c r="E9" s="521">
        <f>IF(I9&gt;0,I9,0)+IF(M9&gt;0,M9,0)</f>
        <v>254959</v>
      </c>
      <c r="F9" s="522">
        <f>IF(J9&gt;0,J9,0)+IF(N9&gt;0,N9,0)+IF(P9&gt;0,P9,0)</f>
        <v>94254</v>
      </c>
      <c r="G9" s="531">
        <v>56</v>
      </c>
      <c r="H9" s="532">
        <v>20</v>
      </c>
      <c r="I9" s="525">
        <v>250199</v>
      </c>
      <c r="J9" s="526">
        <v>90009</v>
      </c>
      <c r="K9" s="533">
        <v>5</v>
      </c>
      <c r="L9" s="532">
        <v>4</v>
      </c>
      <c r="M9" s="525">
        <v>4760</v>
      </c>
      <c r="N9" s="526">
        <v>4245</v>
      </c>
      <c r="O9" s="533"/>
      <c r="P9" s="526"/>
      <c r="Q9" s="182">
        <v>1</v>
      </c>
      <c r="R9" s="534">
        <v>0.25</v>
      </c>
    </row>
    <row r="10" spans="1:18" ht="18" customHeight="1" x14ac:dyDescent="0.15">
      <c r="A10" s="80" t="s">
        <v>20</v>
      </c>
      <c r="B10" s="81" t="s">
        <v>20</v>
      </c>
      <c r="C10" s="529">
        <f>IF(G10&gt;0,G10,0)+IF(K10&gt;0,K10,0)</f>
        <v>45</v>
      </c>
      <c r="D10" s="530">
        <f>IF(H10&gt;0,H10,0)+IF(L10&gt;0,L10,0)+IF(O10&gt;0,O10,0)</f>
        <v>18</v>
      </c>
      <c r="E10" s="521">
        <f>IF(I10&gt;0,I10,0)+IF(M10&gt;0,M10,0)</f>
        <v>100615</v>
      </c>
      <c r="F10" s="522">
        <f>IF(J10&gt;0,J10,0)+IF(N10&gt;0,N10,0)+IF(P10&gt;0,P10,0)</f>
        <v>27860</v>
      </c>
      <c r="G10" s="531">
        <v>37</v>
      </c>
      <c r="H10" s="532">
        <v>12</v>
      </c>
      <c r="I10" s="525">
        <v>89064</v>
      </c>
      <c r="J10" s="526">
        <v>22119</v>
      </c>
      <c r="K10" s="533">
        <v>8</v>
      </c>
      <c r="L10" s="532">
        <v>6</v>
      </c>
      <c r="M10" s="525">
        <v>11551</v>
      </c>
      <c r="N10" s="526">
        <v>5741</v>
      </c>
      <c r="O10" s="533"/>
      <c r="P10" s="526"/>
      <c r="Q10" s="182">
        <v>0</v>
      </c>
      <c r="R10" s="534">
        <v>0</v>
      </c>
    </row>
    <row r="11" spans="1:18" ht="18" customHeight="1" x14ac:dyDescent="0.15">
      <c r="A11" s="80" t="s">
        <v>22</v>
      </c>
      <c r="B11" s="81" t="s">
        <v>22</v>
      </c>
      <c r="C11" s="529">
        <f>IF(G11&gt;0,G11,0)+IF(K11&gt;0,K11,0)</f>
        <v>74</v>
      </c>
      <c r="D11" s="530">
        <f>IF(H11&gt;0,H11,0)+IF(L11&gt;0,L11,0)+IF(O11&gt;0,O11,0)</f>
        <v>41</v>
      </c>
      <c r="E11" s="521">
        <f>IF(I11&gt;0,I11,0)+IF(M11&gt;0,M11,0)</f>
        <v>188188</v>
      </c>
      <c r="F11" s="522">
        <f>IF(J11&gt;0,J11,0)+IF(N11&gt;0,N11,0)+IF(P11&gt;0,P11,0)</f>
        <v>80293</v>
      </c>
      <c r="G11" s="531">
        <v>68</v>
      </c>
      <c r="H11" s="532">
        <v>37</v>
      </c>
      <c r="I11" s="525">
        <v>180870</v>
      </c>
      <c r="J11" s="526">
        <v>75844</v>
      </c>
      <c r="K11" s="533">
        <v>6</v>
      </c>
      <c r="L11" s="532">
        <v>4</v>
      </c>
      <c r="M11" s="525">
        <v>7318</v>
      </c>
      <c r="N11" s="526">
        <v>4449</v>
      </c>
      <c r="O11" s="533"/>
      <c r="P11" s="526"/>
      <c r="Q11" s="182">
        <v>0</v>
      </c>
      <c r="R11" s="534">
        <v>0</v>
      </c>
    </row>
    <row r="12" spans="1:18" ht="18" customHeight="1" x14ac:dyDescent="0.15">
      <c r="A12" s="80" t="s">
        <v>24</v>
      </c>
      <c r="B12" s="81" t="s">
        <v>24</v>
      </c>
      <c r="C12" s="529">
        <f t="shared" ref="C12:C21" si="1">IF(G12&gt;0,G12,0)+IF(K12&gt;0,K12,0)</f>
        <v>61</v>
      </c>
      <c r="D12" s="530">
        <f t="shared" ref="D12:D21" si="2">IF(H12&gt;0,H12,0)+IF(L12&gt;0,L12,0)+IF(O12&gt;0,O12,0)</f>
        <v>17</v>
      </c>
      <c r="E12" s="521">
        <f t="shared" ref="E12:E21" si="3">IF(I12&gt;0,I12,0)+IF(M12&gt;0,M12,0)</f>
        <v>198888</v>
      </c>
      <c r="F12" s="522">
        <f t="shared" ref="F12:F21" si="4">IF(J12&gt;0,J12,0)+IF(N12&gt;0,N12,0)+IF(P12&gt;0,P12,0)</f>
        <v>71162</v>
      </c>
      <c r="G12" s="531">
        <v>58</v>
      </c>
      <c r="H12" s="532">
        <v>16</v>
      </c>
      <c r="I12" s="525">
        <v>196703</v>
      </c>
      <c r="J12" s="526">
        <v>69972</v>
      </c>
      <c r="K12" s="533">
        <v>3</v>
      </c>
      <c r="L12" s="532">
        <v>1</v>
      </c>
      <c r="M12" s="525">
        <v>2185</v>
      </c>
      <c r="N12" s="526">
        <v>1190</v>
      </c>
      <c r="O12" s="533"/>
      <c r="P12" s="526"/>
      <c r="Q12" s="182">
        <v>0</v>
      </c>
      <c r="R12" s="534">
        <v>0</v>
      </c>
    </row>
    <row r="13" spans="1:18" ht="18" customHeight="1" x14ac:dyDescent="0.15">
      <c r="A13" s="101" t="s">
        <v>25</v>
      </c>
      <c r="B13" s="156" t="s">
        <v>8</v>
      </c>
      <c r="C13" s="535">
        <f t="shared" ref="C13:R13" si="5">SUMIF(C14:C15,"&gt;0")</f>
        <v>73</v>
      </c>
      <c r="D13" s="536">
        <f t="shared" si="5"/>
        <v>39</v>
      </c>
      <c r="E13" s="537">
        <f t="shared" si="5"/>
        <v>202866</v>
      </c>
      <c r="F13" s="538">
        <f t="shared" si="5"/>
        <v>79304</v>
      </c>
      <c r="G13" s="535">
        <f t="shared" si="5"/>
        <v>71</v>
      </c>
      <c r="H13" s="536">
        <f t="shared" si="5"/>
        <v>38</v>
      </c>
      <c r="I13" s="537">
        <f t="shared" si="5"/>
        <v>200091</v>
      </c>
      <c r="J13" s="538">
        <f t="shared" si="5"/>
        <v>77157</v>
      </c>
      <c r="K13" s="535">
        <f t="shared" si="5"/>
        <v>2</v>
      </c>
      <c r="L13" s="536">
        <f t="shared" si="5"/>
        <v>1</v>
      </c>
      <c r="M13" s="537">
        <f t="shared" si="5"/>
        <v>2775</v>
      </c>
      <c r="N13" s="538">
        <f t="shared" si="5"/>
        <v>2147</v>
      </c>
      <c r="O13" s="535">
        <f t="shared" si="5"/>
        <v>0</v>
      </c>
      <c r="P13" s="538">
        <f t="shared" si="5"/>
        <v>0</v>
      </c>
      <c r="Q13" s="112">
        <f t="shared" si="5"/>
        <v>0</v>
      </c>
      <c r="R13" s="539">
        <f t="shared" si="5"/>
        <v>0</v>
      </c>
    </row>
    <row r="14" spans="1:18" ht="18" customHeight="1" x14ac:dyDescent="0.15">
      <c r="A14" s="69"/>
      <c r="B14" s="160" t="s">
        <v>25</v>
      </c>
      <c r="C14" s="540">
        <f t="shared" ref="C14:C15" si="6">IF(G14&gt;0,G14,0)+IF(K14&gt;0,K14,0)</f>
        <v>73</v>
      </c>
      <c r="D14" s="541">
        <f t="shared" ref="D14:D15" si="7">IF(H14&gt;0,H14,0)+IF(L14&gt;0,L14,0)+IF(O14&gt;0,O14,0)</f>
        <v>39</v>
      </c>
      <c r="E14" s="542">
        <f t="shared" ref="E14:E15" si="8">IF(I14&gt;0,I14,0)+IF(M14&gt;0,M14,0)</f>
        <v>201746</v>
      </c>
      <c r="F14" s="543">
        <f t="shared" ref="F14:F15" si="9">IF(J14&gt;0,J14,0)+IF(N14&gt;0,N14,0)+IF(P14&gt;0,P14,0)</f>
        <v>79304</v>
      </c>
      <c r="G14" s="544">
        <v>71</v>
      </c>
      <c r="H14" s="475">
        <v>38</v>
      </c>
      <c r="I14" s="545">
        <v>198971</v>
      </c>
      <c r="J14" s="546">
        <v>77157</v>
      </c>
      <c r="K14" s="544">
        <v>2</v>
      </c>
      <c r="L14" s="475">
        <v>1</v>
      </c>
      <c r="M14" s="545">
        <v>2775</v>
      </c>
      <c r="N14" s="546">
        <v>2147</v>
      </c>
      <c r="O14" s="544"/>
      <c r="P14" s="546"/>
      <c r="Q14" s="187">
        <v>0</v>
      </c>
      <c r="R14" s="547">
        <v>0</v>
      </c>
    </row>
    <row r="15" spans="1:18" ht="18" customHeight="1" x14ac:dyDescent="0.15">
      <c r="A15" s="103"/>
      <c r="B15" s="165" t="s">
        <v>22</v>
      </c>
      <c r="C15" s="540">
        <f t="shared" si="6"/>
        <v>0</v>
      </c>
      <c r="D15" s="541">
        <f t="shared" si="7"/>
        <v>0</v>
      </c>
      <c r="E15" s="542">
        <f t="shared" si="8"/>
        <v>1120</v>
      </c>
      <c r="F15" s="543">
        <f t="shared" si="9"/>
        <v>0</v>
      </c>
      <c r="G15" s="544">
        <v>0</v>
      </c>
      <c r="H15" s="475">
        <v>0</v>
      </c>
      <c r="I15" s="545">
        <v>1120</v>
      </c>
      <c r="J15" s="546">
        <v>0</v>
      </c>
      <c r="K15" s="544">
        <v>0</v>
      </c>
      <c r="L15" s="475">
        <v>0</v>
      </c>
      <c r="M15" s="545">
        <v>0</v>
      </c>
      <c r="N15" s="546">
        <v>0</v>
      </c>
      <c r="O15" s="544"/>
      <c r="P15" s="546"/>
      <c r="Q15" s="187">
        <v>0</v>
      </c>
      <c r="R15" s="547">
        <v>0</v>
      </c>
    </row>
    <row r="16" spans="1:18" ht="18" customHeight="1" x14ac:dyDescent="0.15">
      <c r="A16" s="101" t="s">
        <v>27</v>
      </c>
      <c r="B16" s="156" t="s">
        <v>8</v>
      </c>
      <c r="C16" s="535">
        <f t="shared" ref="C16:R16" si="10">SUMIF(C17:C18,"&gt;0")</f>
        <v>105</v>
      </c>
      <c r="D16" s="536">
        <f t="shared" si="10"/>
        <v>68</v>
      </c>
      <c r="E16" s="537">
        <f t="shared" si="10"/>
        <v>255589</v>
      </c>
      <c r="F16" s="538">
        <f t="shared" si="10"/>
        <v>129473</v>
      </c>
      <c r="G16" s="535">
        <f t="shared" si="10"/>
        <v>95</v>
      </c>
      <c r="H16" s="536">
        <f t="shared" si="10"/>
        <v>59</v>
      </c>
      <c r="I16" s="537">
        <f t="shared" si="10"/>
        <v>237292</v>
      </c>
      <c r="J16" s="538">
        <f t="shared" si="10"/>
        <v>112063</v>
      </c>
      <c r="K16" s="535">
        <f t="shared" si="10"/>
        <v>10</v>
      </c>
      <c r="L16" s="536">
        <f t="shared" si="10"/>
        <v>9</v>
      </c>
      <c r="M16" s="537">
        <f t="shared" si="10"/>
        <v>18297</v>
      </c>
      <c r="N16" s="538">
        <f t="shared" si="10"/>
        <v>17410</v>
      </c>
      <c r="O16" s="535">
        <f t="shared" si="10"/>
        <v>0</v>
      </c>
      <c r="P16" s="538">
        <f t="shared" si="10"/>
        <v>0</v>
      </c>
      <c r="Q16" s="112">
        <f t="shared" si="10"/>
        <v>0</v>
      </c>
      <c r="R16" s="539">
        <f t="shared" si="10"/>
        <v>0</v>
      </c>
    </row>
    <row r="17" spans="1:18" ht="18" customHeight="1" x14ac:dyDescent="0.15">
      <c r="A17" s="69"/>
      <c r="B17" s="160" t="s">
        <v>27</v>
      </c>
      <c r="C17" s="529">
        <f>IF(G17&gt;0,G17,0)+IF(K17&gt;0,K17,0)</f>
        <v>105</v>
      </c>
      <c r="D17" s="530">
        <f>IF(H17&gt;0,H17,0)+IF(L17&gt;0,L17,0)+IF(O17&gt;0,O17,0)</f>
        <v>67</v>
      </c>
      <c r="E17" s="521">
        <f t="shared" ref="E17:E18" si="11">IF(I17&gt;0,I17,0)+IF(M17&gt;0,M17,0)</f>
        <v>252384</v>
      </c>
      <c r="F17" s="522">
        <f t="shared" ref="F17:F18" si="12">IF(J17&gt;0,J17,0)+IF(N17&gt;0,N17,0)+IF(P17&gt;0,P17,0)</f>
        <v>126268</v>
      </c>
      <c r="G17" s="533">
        <v>95</v>
      </c>
      <c r="H17" s="532">
        <v>58</v>
      </c>
      <c r="I17" s="525">
        <v>234087</v>
      </c>
      <c r="J17" s="526">
        <v>108858</v>
      </c>
      <c r="K17" s="533">
        <v>10</v>
      </c>
      <c r="L17" s="532">
        <v>9</v>
      </c>
      <c r="M17" s="525">
        <v>18297</v>
      </c>
      <c r="N17" s="526">
        <v>17410</v>
      </c>
      <c r="O17" s="533"/>
      <c r="P17" s="526"/>
      <c r="Q17" s="182">
        <v>0</v>
      </c>
      <c r="R17" s="534">
        <v>0</v>
      </c>
    </row>
    <row r="18" spans="1:18" ht="18" customHeight="1" x14ac:dyDescent="0.15">
      <c r="A18" s="103"/>
      <c r="B18" s="165" t="s">
        <v>103</v>
      </c>
      <c r="C18" s="529">
        <f>IF(G18&gt;0,G18,0)+IF(K18&gt;0,K18,0)</f>
        <v>0</v>
      </c>
      <c r="D18" s="530">
        <f>IF(H18&gt;0,H18,0)+IF(L18&gt;0,L18,0)+IF(O18&gt;0,O18,0)</f>
        <v>1</v>
      </c>
      <c r="E18" s="521">
        <f t="shared" si="11"/>
        <v>3205</v>
      </c>
      <c r="F18" s="522">
        <f t="shared" si="12"/>
        <v>3205</v>
      </c>
      <c r="G18" s="533">
        <v>0</v>
      </c>
      <c r="H18" s="532">
        <v>1</v>
      </c>
      <c r="I18" s="525">
        <v>3205</v>
      </c>
      <c r="J18" s="526">
        <v>3205</v>
      </c>
      <c r="K18" s="533">
        <v>0</v>
      </c>
      <c r="L18" s="532">
        <v>0</v>
      </c>
      <c r="M18" s="525">
        <v>0</v>
      </c>
      <c r="N18" s="526">
        <v>0</v>
      </c>
      <c r="O18" s="533"/>
      <c r="P18" s="526"/>
      <c r="Q18" s="182">
        <v>0</v>
      </c>
      <c r="R18" s="534">
        <v>0</v>
      </c>
    </row>
    <row r="19" spans="1:18" ht="18" customHeight="1" x14ac:dyDescent="0.15">
      <c r="A19" s="80" t="s">
        <v>29</v>
      </c>
      <c r="B19" s="81" t="s">
        <v>29</v>
      </c>
      <c r="C19" s="529">
        <f t="shared" si="1"/>
        <v>169</v>
      </c>
      <c r="D19" s="530">
        <f t="shared" si="2"/>
        <v>75</v>
      </c>
      <c r="E19" s="521">
        <f t="shared" si="3"/>
        <v>346384</v>
      </c>
      <c r="F19" s="522">
        <f t="shared" si="4"/>
        <v>140544</v>
      </c>
      <c r="G19" s="533">
        <v>157</v>
      </c>
      <c r="H19" s="532">
        <v>72</v>
      </c>
      <c r="I19" s="525">
        <v>332087</v>
      </c>
      <c r="J19" s="526">
        <v>134000</v>
      </c>
      <c r="K19" s="533">
        <v>12</v>
      </c>
      <c r="L19" s="532">
        <v>3</v>
      </c>
      <c r="M19" s="525">
        <v>14297</v>
      </c>
      <c r="N19" s="526">
        <v>6544</v>
      </c>
      <c r="O19" s="533"/>
      <c r="P19" s="526"/>
      <c r="Q19" s="182">
        <v>0</v>
      </c>
      <c r="R19" s="534">
        <v>0</v>
      </c>
    </row>
    <row r="20" spans="1:18" ht="18" customHeight="1" x14ac:dyDescent="0.15">
      <c r="A20" s="80" t="s">
        <v>31</v>
      </c>
      <c r="B20" s="81" t="s">
        <v>32</v>
      </c>
      <c r="C20" s="529">
        <f t="shared" si="1"/>
        <v>99</v>
      </c>
      <c r="D20" s="530">
        <f t="shared" si="2"/>
        <v>45</v>
      </c>
      <c r="E20" s="521">
        <f t="shared" si="3"/>
        <v>171533</v>
      </c>
      <c r="F20" s="522">
        <f t="shared" si="4"/>
        <v>76829</v>
      </c>
      <c r="G20" s="533">
        <v>99</v>
      </c>
      <c r="H20" s="532">
        <v>45</v>
      </c>
      <c r="I20" s="525">
        <v>171533</v>
      </c>
      <c r="J20" s="526">
        <v>76829</v>
      </c>
      <c r="K20" s="533">
        <v>0</v>
      </c>
      <c r="L20" s="532">
        <v>0</v>
      </c>
      <c r="M20" s="525">
        <v>0</v>
      </c>
      <c r="N20" s="526">
        <v>0</v>
      </c>
      <c r="O20" s="533"/>
      <c r="P20" s="526"/>
      <c r="Q20" s="182">
        <v>1</v>
      </c>
      <c r="R20" s="534">
        <v>0.41</v>
      </c>
    </row>
    <row r="21" spans="1:18" ht="18" customHeight="1" x14ac:dyDescent="0.15">
      <c r="A21" s="80" t="s">
        <v>32</v>
      </c>
      <c r="B21" s="81" t="s">
        <v>34</v>
      </c>
      <c r="C21" s="529">
        <f t="shared" si="1"/>
        <v>113</v>
      </c>
      <c r="D21" s="530">
        <f t="shared" si="2"/>
        <v>46</v>
      </c>
      <c r="E21" s="521">
        <f t="shared" si="3"/>
        <v>234029</v>
      </c>
      <c r="F21" s="522">
        <f t="shared" si="4"/>
        <v>65020</v>
      </c>
      <c r="G21" s="533">
        <v>108</v>
      </c>
      <c r="H21" s="532">
        <v>42</v>
      </c>
      <c r="I21" s="525">
        <v>225966</v>
      </c>
      <c r="J21" s="526">
        <v>59753</v>
      </c>
      <c r="K21" s="533">
        <v>5</v>
      </c>
      <c r="L21" s="532">
        <v>4</v>
      </c>
      <c r="M21" s="525">
        <v>8063</v>
      </c>
      <c r="N21" s="526">
        <v>5267</v>
      </c>
      <c r="O21" s="533"/>
      <c r="P21" s="526"/>
      <c r="Q21" s="182">
        <v>0</v>
      </c>
      <c r="R21" s="534">
        <v>0</v>
      </c>
    </row>
    <row r="22" spans="1:18" ht="18" customHeight="1" x14ac:dyDescent="0.15">
      <c r="A22" s="101" t="s">
        <v>39</v>
      </c>
      <c r="B22" s="156" t="s">
        <v>8</v>
      </c>
      <c r="C22" s="535">
        <f t="shared" ref="C22:R22" si="13">SUMIF(C23:C24,"&gt;0")</f>
        <v>24</v>
      </c>
      <c r="D22" s="536">
        <f t="shared" si="13"/>
        <v>10</v>
      </c>
      <c r="E22" s="537">
        <f t="shared" si="13"/>
        <v>42313</v>
      </c>
      <c r="F22" s="538">
        <f t="shared" si="13"/>
        <v>14705</v>
      </c>
      <c r="G22" s="535">
        <f t="shared" si="13"/>
        <v>23</v>
      </c>
      <c r="H22" s="536">
        <f t="shared" si="13"/>
        <v>10</v>
      </c>
      <c r="I22" s="537">
        <f t="shared" si="13"/>
        <v>41135</v>
      </c>
      <c r="J22" s="538">
        <f t="shared" si="13"/>
        <v>14705</v>
      </c>
      <c r="K22" s="535">
        <f t="shared" si="13"/>
        <v>1</v>
      </c>
      <c r="L22" s="536">
        <f t="shared" si="13"/>
        <v>0</v>
      </c>
      <c r="M22" s="537">
        <f t="shared" si="13"/>
        <v>1178</v>
      </c>
      <c r="N22" s="538">
        <f t="shared" si="13"/>
        <v>0</v>
      </c>
      <c r="O22" s="535">
        <f t="shared" si="13"/>
        <v>0</v>
      </c>
      <c r="P22" s="538">
        <f t="shared" si="13"/>
        <v>0</v>
      </c>
      <c r="Q22" s="112">
        <f t="shared" si="13"/>
        <v>0</v>
      </c>
      <c r="R22" s="539">
        <f t="shared" si="13"/>
        <v>0</v>
      </c>
    </row>
    <row r="23" spans="1:18" ht="18" customHeight="1" x14ac:dyDescent="0.15">
      <c r="A23" s="69" t="s">
        <v>40</v>
      </c>
      <c r="B23" s="160" t="s">
        <v>41</v>
      </c>
      <c r="C23" s="548">
        <f>IF(G23&gt;0,G23,0)+IF(K23&gt;0,K23,0)</f>
        <v>19</v>
      </c>
      <c r="D23" s="549">
        <f>IF(H23&gt;0,H23,0)+IF(L23&gt;0,L23,0)+IF(O23&gt;0,O23,0)</f>
        <v>10</v>
      </c>
      <c r="E23" s="550">
        <f>IF(I23&gt;0,I23,0)+IF(M23&gt;0,M23,0)</f>
        <v>36373</v>
      </c>
      <c r="F23" s="551">
        <f>IF(J23&gt;0,J23,0)+IF(N23&gt;0,N23,0)+IF(P23&gt;0,P23,0)</f>
        <v>14705</v>
      </c>
      <c r="G23" s="552">
        <v>19</v>
      </c>
      <c r="H23" s="553">
        <v>10</v>
      </c>
      <c r="I23" s="554">
        <v>36373</v>
      </c>
      <c r="J23" s="555">
        <v>14705</v>
      </c>
      <c r="K23" s="552">
        <v>0</v>
      </c>
      <c r="L23" s="553">
        <v>0</v>
      </c>
      <c r="M23" s="554">
        <v>0</v>
      </c>
      <c r="N23" s="555">
        <v>0</v>
      </c>
      <c r="O23" s="552"/>
      <c r="P23" s="555"/>
      <c r="Q23" s="162">
        <v>0</v>
      </c>
      <c r="R23" s="556">
        <v>0</v>
      </c>
    </row>
    <row r="24" spans="1:18" ht="18" customHeight="1" x14ac:dyDescent="0.15">
      <c r="A24" s="103" t="s">
        <v>40</v>
      </c>
      <c r="B24" s="165" t="s">
        <v>37</v>
      </c>
      <c r="C24" s="557">
        <f>IF(G24&gt;0,G24,0)+IF(K24&gt;0,K24,0)</f>
        <v>5</v>
      </c>
      <c r="D24" s="558">
        <f>IF(H24&gt;0,H24,0)+IF(L24&gt;0,L24,0)+IF(O24&gt;0,O24,0)</f>
        <v>0</v>
      </c>
      <c r="E24" s="559">
        <f>IF(I24&gt;0,I24,0)+IF(M24&gt;0,M24,0)</f>
        <v>5940</v>
      </c>
      <c r="F24" s="560">
        <f>IF(J24&gt;0,J24,0)+IF(N24&gt;0,N24,0)+IF(P24&gt;0,P24,0)</f>
        <v>0</v>
      </c>
      <c r="G24" s="561">
        <v>4</v>
      </c>
      <c r="H24" s="562">
        <v>0</v>
      </c>
      <c r="I24" s="563">
        <v>4762</v>
      </c>
      <c r="J24" s="564">
        <v>0</v>
      </c>
      <c r="K24" s="561">
        <v>1</v>
      </c>
      <c r="L24" s="562">
        <v>0</v>
      </c>
      <c r="M24" s="563">
        <v>1178</v>
      </c>
      <c r="N24" s="564">
        <v>0</v>
      </c>
      <c r="O24" s="561"/>
      <c r="P24" s="564"/>
      <c r="Q24" s="167">
        <v>0</v>
      </c>
      <c r="R24" s="565">
        <v>0</v>
      </c>
    </row>
    <row r="25" spans="1:18" ht="18" customHeight="1" x14ac:dyDescent="0.15">
      <c r="A25" s="80" t="s">
        <v>43</v>
      </c>
      <c r="B25" s="81" t="s">
        <v>44</v>
      </c>
      <c r="C25" s="529">
        <f>IF(G25&gt;0,G25,0)+IF(K25&gt;0,K25,0)</f>
        <v>25</v>
      </c>
      <c r="D25" s="530">
        <f>IF(H25&gt;0,H25,0)+IF(L25&gt;0,L25,0)+IF(O25&gt;0,O25,0)</f>
        <v>7</v>
      </c>
      <c r="E25" s="521">
        <f>IF(I25&gt;0,I25,0)+IF(M25&gt;0,M25,0)</f>
        <v>96224</v>
      </c>
      <c r="F25" s="522">
        <f>IF(J25&gt;0,J25,0)+IF(N25&gt;0,N25,0)+IF(P25&gt;0,P25,0)</f>
        <v>19345</v>
      </c>
      <c r="G25" s="533">
        <v>24</v>
      </c>
      <c r="H25" s="532">
        <v>6</v>
      </c>
      <c r="I25" s="525">
        <v>94712</v>
      </c>
      <c r="J25" s="526">
        <v>17833</v>
      </c>
      <c r="K25" s="533">
        <v>1</v>
      </c>
      <c r="L25" s="532">
        <v>1</v>
      </c>
      <c r="M25" s="525">
        <v>1512</v>
      </c>
      <c r="N25" s="526">
        <v>1512</v>
      </c>
      <c r="O25" s="533"/>
      <c r="P25" s="526"/>
      <c r="Q25" s="182">
        <v>0</v>
      </c>
      <c r="R25" s="534">
        <v>0</v>
      </c>
    </row>
    <row r="26" spans="1:18" ht="18" customHeight="1" x14ac:dyDescent="0.15">
      <c r="A26" s="115" t="s">
        <v>45</v>
      </c>
      <c r="B26" s="101" t="s">
        <v>103</v>
      </c>
      <c r="C26" s="566">
        <f>IF(G26&gt;0,G26,0)+IF(K26&gt;0,K26,0)</f>
        <v>28</v>
      </c>
      <c r="D26" s="567">
        <f>IF(H26&gt;0,H26,0)+IF(L26&gt;0,L26,0)+IF(O26&gt;0,O26,0)</f>
        <v>12</v>
      </c>
      <c r="E26" s="568">
        <f>IF(I26&gt;0,I26,0)+IF(M26&gt;0,M26,0)</f>
        <v>73430</v>
      </c>
      <c r="F26" s="569">
        <f>IF(J26&gt;0,J26,0)+IF(N26&gt;0,N26,0)+IF(P26&gt;0,P26,0)</f>
        <v>34757</v>
      </c>
      <c r="G26" s="570">
        <v>27</v>
      </c>
      <c r="H26" s="571">
        <v>11</v>
      </c>
      <c r="I26" s="572">
        <v>72335</v>
      </c>
      <c r="J26" s="573">
        <v>33662</v>
      </c>
      <c r="K26" s="570">
        <v>1</v>
      </c>
      <c r="L26" s="571">
        <v>1</v>
      </c>
      <c r="M26" s="572">
        <v>1095</v>
      </c>
      <c r="N26" s="573">
        <v>1095</v>
      </c>
      <c r="O26" s="570"/>
      <c r="P26" s="573"/>
      <c r="Q26" s="179">
        <v>1</v>
      </c>
      <c r="R26" s="318">
        <v>0.49</v>
      </c>
    </row>
    <row r="27" spans="1:18" ht="18" customHeight="1" x14ac:dyDescent="0.15">
      <c r="A27" s="86" t="s">
        <v>48</v>
      </c>
      <c r="B27" s="87" t="s">
        <v>16</v>
      </c>
      <c r="C27" s="574">
        <f>SUMIF(C7,"&gt;0")</f>
        <v>5</v>
      </c>
      <c r="D27" s="575">
        <f t="shared" ref="D27:R30" si="14">SUMIF(D7,"&gt;0")</f>
        <v>4</v>
      </c>
      <c r="E27" s="576">
        <f t="shared" si="14"/>
        <v>24816</v>
      </c>
      <c r="F27" s="577">
        <f t="shared" si="14"/>
        <v>16642</v>
      </c>
      <c r="G27" s="574">
        <f t="shared" si="14"/>
        <v>5</v>
      </c>
      <c r="H27" s="575">
        <f t="shared" si="14"/>
        <v>4</v>
      </c>
      <c r="I27" s="576">
        <f t="shared" si="14"/>
        <v>24816</v>
      </c>
      <c r="J27" s="577">
        <f t="shared" si="14"/>
        <v>16642</v>
      </c>
      <c r="K27" s="574">
        <f t="shared" si="14"/>
        <v>0</v>
      </c>
      <c r="L27" s="575">
        <f t="shared" si="14"/>
        <v>0</v>
      </c>
      <c r="M27" s="576">
        <f t="shared" si="14"/>
        <v>0</v>
      </c>
      <c r="N27" s="577">
        <f t="shared" si="14"/>
        <v>0</v>
      </c>
      <c r="O27" s="574">
        <f t="shared" si="14"/>
        <v>0</v>
      </c>
      <c r="P27" s="577">
        <f t="shared" si="14"/>
        <v>0</v>
      </c>
      <c r="Q27" s="191">
        <f t="shared" si="14"/>
        <v>0</v>
      </c>
      <c r="R27" s="326">
        <f t="shared" si="14"/>
        <v>0</v>
      </c>
    </row>
    <row r="28" spans="1:18" ht="18" customHeight="1" x14ac:dyDescent="0.15">
      <c r="A28" s="69"/>
      <c r="B28" s="81" t="s">
        <v>17</v>
      </c>
      <c r="C28" s="529">
        <f>SUMIF(C8,"&gt;0")</f>
        <v>33</v>
      </c>
      <c r="D28" s="530">
        <f t="shared" si="14"/>
        <v>14</v>
      </c>
      <c r="E28" s="521">
        <f t="shared" si="14"/>
        <v>119519</v>
      </c>
      <c r="F28" s="522">
        <f t="shared" si="14"/>
        <v>43160</v>
      </c>
      <c r="G28" s="529">
        <f t="shared" si="14"/>
        <v>33</v>
      </c>
      <c r="H28" s="530">
        <f t="shared" si="14"/>
        <v>14</v>
      </c>
      <c r="I28" s="521">
        <f t="shared" si="14"/>
        <v>119519</v>
      </c>
      <c r="J28" s="522">
        <f t="shared" si="14"/>
        <v>43160</v>
      </c>
      <c r="K28" s="529">
        <f t="shared" si="14"/>
        <v>0</v>
      </c>
      <c r="L28" s="530">
        <f t="shared" si="14"/>
        <v>0</v>
      </c>
      <c r="M28" s="521">
        <f t="shared" si="14"/>
        <v>0</v>
      </c>
      <c r="N28" s="522">
        <f t="shared" si="14"/>
        <v>0</v>
      </c>
      <c r="O28" s="529">
        <f t="shared" si="14"/>
        <v>0</v>
      </c>
      <c r="P28" s="522">
        <f t="shared" si="14"/>
        <v>0</v>
      </c>
      <c r="Q28" s="82">
        <f t="shared" si="14"/>
        <v>0</v>
      </c>
      <c r="R28" s="320">
        <f t="shared" si="14"/>
        <v>0</v>
      </c>
    </row>
    <row r="29" spans="1:18" ht="18" customHeight="1" x14ac:dyDescent="0.15">
      <c r="A29" s="69"/>
      <c r="B29" s="81" t="s">
        <v>19</v>
      </c>
      <c r="C29" s="529">
        <f>SUMIF(C9,"&gt;0")</f>
        <v>61</v>
      </c>
      <c r="D29" s="530">
        <f t="shared" si="14"/>
        <v>24</v>
      </c>
      <c r="E29" s="521">
        <f t="shared" si="14"/>
        <v>254959</v>
      </c>
      <c r="F29" s="522">
        <f t="shared" si="14"/>
        <v>94254</v>
      </c>
      <c r="G29" s="529">
        <f t="shared" si="14"/>
        <v>56</v>
      </c>
      <c r="H29" s="530">
        <f t="shared" si="14"/>
        <v>20</v>
      </c>
      <c r="I29" s="521">
        <f t="shared" si="14"/>
        <v>250199</v>
      </c>
      <c r="J29" s="522">
        <f t="shared" si="14"/>
        <v>90009</v>
      </c>
      <c r="K29" s="529">
        <f t="shared" si="14"/>
        <v>5</v>
      </c>
      <c r="L29" s="530">
        <f t="shared" si="14"/>
        <v>4</v>
      </c>
      <c r="M29" s="521">
        <f t="shared" si="14"/>
        <v>4760</v>
      </c>
      <c r="N29" s="522">
        <f t="shared" si="14"/>
        <v>4245</v>
      </c>
      <c r="O29" s="529">
        <f t="shared" si="14"/>
        <v>0</v>
      </c>
      <c r="P29" s="522">
        <f t="shared" si="14"/>
        <v>0</v>
      </c>
      <c r="Q29" s="82">
        <f t="shared" si="14"/>
        <v>1</v>
      </c>
      <c r="R29" s="320">
        <f t="shared" si="14"/>
        <v>0.25</v>
      </c>
    </row>
    <row r="30" spans="1:18" ht="18" customHeight="1" x14ac:dyDescent="0.15">
      <c r="A30" s="69"/>
      <c r="B30" s="81" t="s">
        <v>20</v>
      </c>
      <c r="C30" s="529">
        <f>SUMIF(C10,"&gt;0")</f>
        <v>45</v>
      </c>
      <c r="D30" s="530">
        <f t="shared" si="14"/>
        <v>18</v>
      </c>
      <c r="E30" s="521">
        <f t="shared" si="14"/>
        <v>100615</v>
      </c>
      <c r="F30" s="522">
        <f t="shared" si="14"/>
        <v>27860</v>
      </c>
      <c r="G30" s="529">
        <f t="shared" si="14"/>
        <v>37</v>
      </c>
      <c r="H30" s="530">
        <f t="shared" si="14"/>
        <v>12</v>
      </c>
      <c r="I30" s="521">
        <f t="shared" si="14"/>
        <v>89064</v>
      </c>
      <c r="J30" s="522">
        <f t="shared" si="14"/>
        <v>22119</v>
      </c>
      <c r="K30" s="529">
        <f t="shared" si="14"/>
        <v>8</v>
      </c>
      <c r="L30" s="530">
        <f t="shared" si="14"/>
        <v>6</v>
      </c>
      <c r="M30" s="521">
        <f t="shared" si="14"/>
        <v>11551</v>
      </c>
      <c r="N30" s="522">
        <f t="shared" si="14"/>
        <v>5741</v>
      </c>
      <c r="O30" s="529">
        <f t="shared" si="14"/>
        <v>0</v>
      </c>
      <c r="P30" s="522">
        <f t="shared" si="14"/>
        <v>0</v>
      </c>
      <c r="Q30" s="82">
        <f t="shared" si="14"/>
        <v>0</v>
      </c>
      <c r="R30" s="320">
        <f t="shared" si="14"/>
        <v>0</v>
      </c>
    </row>
    <row r="31" spans="1:18" ht="18" customHeight="1" x14ac:dyDescent="0.15">
      <c r="A31" s="69"/>
      <c r="B31" s="81" t="s">
        <v>41</v>
      </c>
      <c r="C31" s="529">
        <f>SUMIF(C23,"&gt;0")</f>
        <v>19</v>
      </c>
      <c r="D31" s="530">
        <f t="shared" ref="D31:R32" si="15">SUMIF(D23,"&gt;0")</f>
        <v>10</v>
      </c>
      <c r="E31" s="521">
        <f t="shared" si="15"/>
        <v>36373</v>
      </c>
      <c r="F31" s="522">
        <f t="shared" si="15"/>
        <v>14705</v>
      </c>
      <c r="G31" s="529">
        <f t="shared" si="15"/>
        <v>19</v>
      </c>
      <c r="H31" s="530">
        <f t="shared" si="15"/>
        <v>10</v>
      </c>
      <c r="I31" s="521">
        <f t="shared" si="15"/>
        <v>36373</v>
      </c>
      <c r="J31" s="522">
        <f t="shared" si="15"/>
        <v>14705</v>
      </c>
      <c r="K31" s="529">
        <f t="shared" si="15"/>
        <v>0</v>
      </c>
      <c r="L31" s="530">
        <f t="shared" si="15"/>
        <v>0</v>
      </c>
      <c r="M31" s="521">
        <f t="shared" si="15"/>
        <v>0</v>
      </c>
      <c r="N31" s="522">
        <f t="shared" si="15"/>
        <v>0</v>
      </c>
      <c r="O31" s="529">
        <f t="shared" si="15"/>
        <v>0</v>
      </c>
      <c r="P31" s="522">
        <f t="shared" si="15"/>
        <v>0</v>
      </c>
      <c r="Q31" s="82">
        <f t="shared" si="15"/>
        <v>0</v>
      </c>
      <c r="R31" s="320">
        <f t="shared" si="15"/>
        <v>0</v>
      </c>
    </row>
    <row r="32" spans="1:18" ht="18" customHeight="1" x14ac:dyDescent="0.15">
      <c r="A32" s="69"/>
      <c r="B32" s="81" t="s">
        <v>37</v>
      </c>
      <c r="C32" s="529">
        <f>SUMIF(C24,"&gt;0")</f>
        <v>5</v>
      </c>
      <c r="D32" s="530">
        <f t="shared" si="15"/>
        <v>0</v>
      </c>
      <c r="E32" s="521">
        <f t="shared" si="15"/>
        <v>5940</v>
      </c>
      <c r="F32" s="522">
        <f t="shared" si="15"/>
        <v>0</v>
      </c>
      <c r="G32" s="529">
        <f t="shared" si="15"/>
        <v>4</v>
      </c>
      <c r="H32" s="530">
        <f t="shared" si="15"/>
        <v>0</v>
      </c>
      <c r="I32" s="521">
        <f t="shared" si="15"/>
        <v>4762</v>
      </c>
      <c r="J32" s="522">
        <f t="shared" si="15"/>
        <v>0</v>
      </c>
      <c r="K32" s="529">
        <f t="shared" si="15"/>
        <v>1</v>
      </c>
      <c r="L32" s="530">
        <f t="shared" si="15"/>
        <v>0</v>
      </c>
      <c r="M32" s="521">
        <f t="shared" si="15"/>
        <v>1178</v>
      </c>
      <c r="N32" s="522">
        <f t="shared" si="15"/>
        <v>0</v>
      </c>
      <c r="O32" s="529">
        <f t="shared" si="15"/>
        <v>0</v>
      </c>
      <c r="P32" s="522">
        <f t="shared" si="15"/>
        <v>0</v>
      </c>
      <c r="Q32" s="82">
        <f t="shared" si="15"/>
        <v>0</v>
      </c>
      <c r="R32" s="320">
        <f t="shared" si="15"/>
        <v>0</v>
      </c>
    </row>
    <row r="33" spans="1:18" ht="18" customHeight="1" x14ac:dyDescent="0.15">
      <c r="A33" s="69"/>
      <c r="B33" s="81" t="s">
        <v>22</v>
      </c>
      <c r="C33" s="529">
        <f>SUMIF(C11,"&gt;0")+SUMIF(C15,"&gt;0")</f>
        <v>74</v>
      </c>
      <c r="D33" s="530">
        <f t="shared" ref="D33:R33" si="16">SUMIF(D11,"&gt;0")+SUMIF(D15,"&gt;0")</f>
        <v>41</v>
      </c>
      <c r="E33" s="521">
        <f t="shared" si="16"/>
        <v>189308</v>
      </c>
      <c r="F33" s="522">
        <f t="shared" si="16"/>
        <v>80293</v>
      </c>
      <c r="G33" s="529">
        <f t="shared" si="16"/>
        <v>68</v>
      </c>
      <c r="H33" s="530">
        <f t="shared" si="16"/>
        <v>37</v>
      </c>
      <c r="I33" s="521">
        <f t="shared" si="16"/>
        <v>181990</v>
      </c>
      <c r="J33" s="522">
        <f t="shared" si="16"/>
        <v>75844</v>
      </c>
      <c r="K33" s="529">
        <f t="shared" si="16"/>
        <v>6</v>
      </c>
      <c r="L33" s="530">
        <f t="shared" si="16"/>
        <v>4</v>
      </c>
      <c r="M33" s="521">
        <f t="shared" si="16"/>
        <v>7318</v>
      </c>
      <c r="N33" s="522">
        <f t="shared" si="16"/>
        <v>4449</v>
      </c>
      <c r="O33" s="529">
        <f t="shared" si="16"/>
        <v>0</v>
      </c>
      <c r="P33" s="522">
        <f t="shared" si="16"/>
        <v>0</v>
      </c>
      <c r="Q33" s="82">
        <f t="shared" si="16"/>
        <v>0</v>
      </c>
      <c r="R33" s="320">
        <f t="shared" si="16"/>
        <v>0</v>
      </c>
    </row>
    <row r="34" spans="1:18" ht="18" customHeight="1" x14ac:dyDescent="0.15">
      <c r="A34" s="69"/>
      <c r="B34" s="81" t="s">
        <v>44</v>
      </c>
      <c r="C34" s="529">
        <f>SUMIF(C25,"&gt;0")</f>
        <v>25</v>
      </c>
      <c r="D34" s="530">
        <f t="shared" ref="D34:R34" si="17">SUMIF(D25,"&gt;0")</f>
        <v>7</v>
      </c>
      <c r="E34" s="521">
        <f t="shared" si="17"/>
        <v>96224</v>
      </c>
      <c r="F34" s="522">
        <f t="shared" si="17"/>
        <v>19345</v>
      </c>
      <c r="G34" s="529">
        <f t="shared" si="17"/>
        <v>24</v>
      </c>
      <c r="H34" s="530">
        <f t="shared" si="17"/>
        <v>6</v>
      </c>
      <c r="I34" s="521">
        <f t="shared" si="17"/>
        <v>94712</v>
      </c>
      <c r="J34" s="522">
        <f t="shared" si="17"/>
        <v>17833</v>
      </c>
      <c r="K34" s="529">
        <f t="shared" si="17"/>
        <v>1</v>
      </c>
      <c r="L34" s="530">
        <f t="shared" si="17"/>
        <v>1</v>
      </c>
      <c r="M34" s="521">
        <f t="shared" si="17"/>
        <v>1512</v>
      </c>
      <c r="N34" s="522">
        <f t="shared" si="17"/>
        <v>1512</v>
      </c>
      <c r="O34" s="529">
        <f t="shared" si="17"/>
        <v>0</v>
      </c>
      <c r="P34" s="522">
        <f t="shared" si="17"/>
        <v>0</v>
      </c>
      <c r="Q34" s="82">
        <f t="shared" si="17"/>
        <v>0</v>
      </c>
      <c r="R34" s="320">
        <f t="shared" si="17"/>
        <v>0</v>
      </c>
    </row>
    <row r="35" spans="1:18" ht="18" customHeight="1" x14ac:dyDescent="0.15">
      <c r="A35" s="69"/>
      <c r="B35" s="81" t="s">
        <v>24</v>
      </c>
      <c r="C35" s="529">
        <f>SUMIF(C12,"&gt;0")</f>
        <v>61</v>
      </c>
      <c r="D35" s="530">
        <f t="shared" ref="D35:R35" si="18">SUMIF(D12,"&gt;0")</f>
        <v>17</v>
      </c>
      <c r="E35" s="521">
        <f t="shared" si="18"/>
        <v>198888</v>
      </c>
      <c r="F35" s="522">
        <f t="shared" si="18"/>
        <v>71162</v>
      </c>
      <c r="G35" s="529">
        <f t="shared" si="18"/>
        <v>58</v>
      </c>
      <c r="H35" s="530">
        <f t="shared" si="18"/>
        <v>16</v>
      </c>
      <c r="I35" s="521">
        <f t="shared" si="18"/>
        <v>196703</v>
      </c>
      <c r="J35" s="522">
        <f t="shared" si="18"/>
        <v>69972</v>
      </c>
      <c r="K35" s="529">
        <f t="shared" si="18"/>
        <v>3</v>
      </c>
      <c r="L35" s="530">
        <f t="shared" si="18"/>
        <v>1</v>
      </c>
      <c r="M35" s="521">
        <f t="shared" si="18"/>
        <v>2185</v>
      </c>
      <c r="N35" s="522">
        <f t="shared" si="18"/>
        <v>1190</v>
      </c>
      <c r="O35" s="529">
        <f t="shared" si="18"/>
        <v>0</v>
      </c>
      <c r="P35" s="522">
        <f t="shared" si="18"/>
        <v>0</v>
      </c>
      <c r="Q35" s="82">
        <f t="shared" si="18"/>
        <v>0</v>
      </c>
      <c r="R35" s="320">
        <f t="shared" si="18"/>
        <v>0</v>
      </c>
    </row>
    <row r="36" spans="1:18" ht="18" customHeight="1" x14ac:dyDescent="0.15">
      <c r="A36" s="69"/>
      <c r="B36" s="81" t="s">
        <v>25</v>
      </c>
      <c r="C36" s="529">
        <f>SUMIF(C14,"&gt;0")</f>
        <v>73</v>
      </c>
      <c r="D36" s="530">
        <f>SUMIF(D14,"&gt;0")</f>
        <v>39</v>
      </c>
      <c r="E36" s="521">
        <f t="shared" ref="E36:R36" si="19">SUMIF(E14,"&gt;0")</f>
        <v>201746</v>
      </c>
      <c r="F36" s="522">
        <f t="shared" si="19"/>
        <v>79304</v>
      </c>
      <c r="G36" s="529">
        <f t="shared" si="19"/>
        <v>71</v>
      </c>
      <c r="H36" s="530">
        <f t="shared" si="19"/>
        <v>38</v>
      </c>
      <c r="I36" s="521">
        <f t="shared" si="19"/>
        <v>198971</v>
      </c>
      <c r="J36" s="522">
        <f t="shared" si="19"/>
        <v>77157</v>
      </c>
      <c r="K36" s="529">
        <f t="shared" si="19"/>
        <v>2</v>
      </c>
      <c r="L36" s="530">
        <f t="shared" si="19"/>
        <v>1</v>
      </c>
      <c r="M36" s="521">
        <f t="shared" si="19"/>
        <v>2775</v>
      </c>
      <c r="N36" s="522">
        <f t="shared" si="19"/>
        <v>2147</v>
      </c>
      <c r="O36" s="529">
        <f t="shared" si="19"/>
        <v>0</v>
      </c>
      <c r="P36" s="522">
        <f t="shared" si="19"/>
        <v>0</v>
      </c>
      <c r="Q36" s="82">
        <f t="shared" si="19"/>
        <v>0</v>
      </c>
      <c r="R36" s="320">
        <f t="shared" si="19"/>
        <v>0</v>
      </c>
    </row>
    <row r="37" spans="1:18" ht="18" customHeight="1" x14ac:dyDescent="0.15">
      <c r="A37" s="69"/>
      <c r="B37" s="81" t="s">
        <v>27</v>
      </c>
      <c r="C37" s="529">
        <f>SUMIF(C17,"&gt;0")</f>
        <v>105</v>
      </c>
      <c r="D37" s="530">
        <f t="shared" ref="D37:R37" si="20">SUMIF(D17,"&gt;0")</f>
        <v>67</v>
      </c>
      <c r="E37" s="521">
        <f t="shared" si="20"/>
        <v>252384</v>
      </c>
      <c r="F37" s="522">
        <f t="shared" si="20"/>
        <v>126268</v>
      </c>
      <c r="G37" s="529">
        <f t="shared" si="20"/>
        <v>95</v>
      </c>
      <c r="H37" s="530">
        <f t="shared" si="20"/>
        <v>58</v>
      </c>
      <c r="I37" s="521">
        <f t="shared" si="20"/>
        <v>234087</v>
      </c>
      <c r="J37" s="522">
        <f t="shared" si="20"/>
        <v>108858</v>
      </c>
      <c r="K37" s="529">
        <f t="shared" si="20"/>
        <v>10</v>
      </c>
      <c r="L37" s="530">
        <f t="shared" si="20"/>
        <v>9</v>
      </c>
      <c r="M37" s="521">
        <f t="shared" si="20"/>
        <v>18297</v>
      </c>
      <c r="N37" s="522">
        <f t="shared" si="20"/>
        <v>17410</v>
      </c>
      <c r="O37" s="529">
        <f t="shared" si="20"/>
        <v>0</v>
      </c>
      <c r="P37" s="522">
        <f t="shared" si="20"/>
        <v>0</v>
      </c>
      <c r="Q37" s="82">
        <f t="shared" si="20"/>
        <v>0</v>
      </c>
      <c r="R37" s="320">
        <f t="shared" si="20"/>
        <v>0</v>
      </c>
    </row>
    <row r="38" spans="1:18" ht="18" customHeight="1" x14ac:dyDescent="0.15">
      <c r="A38" s="69"/>
      <c r="B38" s="81" t="s">
        <v>29</v>
      </c>
      <c r="C38" s="529">
        <f>SUMIF(C19,"&gt;0")</f>
        <v>169</v>
      </c>
      <c r="D38" s="530">
        <f t="shared" ref="D38:R38" si="21">SUMIF(D19,"&gt;0")</f>
        <v>75</v>
      </c>
      <c r="E38" s="521">
        <f t="shared" si="21"/>
        <v>346384</v>
      </c>
      <c r="F38" s="522">
        <f t="shared" si="21"/>
        <v>140544</v>
      </c>
      <c r="G38" s="529">
        <f t="shared" si="21"/>
        <v>157</v>
      </c>
      <c r="H38" s="530">
        <f t="shared" si="21"/>
        <v>72</v>
      </c>
      <c r="I38" s="521">
        <f t="shared" si="21"/>
        <v>332087</v>
      </c>
      <c r="J38" s="522">
        <f t="shared" si="21"/>
        <v>134000</v>
      </c>
      <c r="K38" s="529">
        <f t="shared" si="21"/>
        <v>12</v>
      </c>
      <c r="L38" s="530">
        <f t="shared" si="21"/>
        <v>3</v>
      </c>
      <c r="M38" s="521">
        <f t="shared" si="21"/>
        <v>14297</v>
      </c>
      <c r="N38" s="522">
        <f t="shared" si="21"/>
        <v>6544</v>
      </c>
      <c r="O38" s="529">
        <f t="shared" si="21"/>
        <v>0</v>
      </c>
      <c r="P38" s="522">
        <f t="shared" si="21"/>
        <v>0</v>
      </c>
      <c r="Q38" s="82">
        <f t="shared" si="21"/>
        <v>0</v>
      </c>
      <c r="R38" s="320">
        <f t="shared" si="21"/>
        <v>0</v>
      </c>
    </row>
    <row r="39" spans="1:18" ht="18" customHeight="1" x14ac:dyDescent="0.15">
      <c r="A39" s="69"/>
      <c r="B39" s="81" t="s">
        <v>32</v>
      </c>
      <c r="C39" s="529">
        <f>SUMIF(C20:C21,"&gt;0")</f>
        <v>212</v>
      </c>
      <c r="D39" s="530">
        <f t="shared" ref="D39:R39" si="22">SUMIF(D20:D21,"&gt;0")</f>
        <v>91</v>
      </c>
      <c r="E39" s="521">
        <f t="shared" si="22"/>
        <v>405562</v>
      </c>
      <c r="F39" s="522">
        <f t="shared" si="22"/>
        <v>141849</v>
      </c>
      <c r="G39" s="529">
        <f t="shared" si="22"/>
        <v>207</v>
      </c>
      <c r="H39" s="530">
        <f t="shared" si="22"/>
        <v>87</v>
      </c>
      <c r="I39" s="521">
        <f t="shared" si="22"/>
        <v>397499</v>
      </c>
      <c r="J39" s="522">
        <f t="shared" si="22"/>
        <v>136582</v>
      </c>
      <c r="K39" s="529">
        <f t="shared" si="22"/>
        <v>5</v>
      </c>
      <c r="L39" s="530">
        <f t="shared" si="22"/>
        <v>4</v>
      </c>
      <c r="M39" s="521">
        <f t="shared" si="22"/>
        <v>8063</v>
      </c>
      <c r="N39" s="522">
        <f t="shared" si="22"/>
        <v>5267</v>
      </c>
      <c r="O39" s="529">
        <f t="shared" si="22"/>
        <v>0</v>
      </c>
      <c r="P39" s="522">
        <f t="shared" si="22"/>
        <v>0</v>
      </c>
      <c r="Q39" s="82">
        <f t="shared" si="22"/>
        <v>1</v>
      </c>
      <c r="R39" s="320">
        <f t="shared" si="22"/>
        <v>0.41</v>
      </c>
    </row>
    <row r="40" spans="1:18" ht="18" customHeight="1" x14ac:dyDescent="0.15">
      <c r="A40" s="89"/>
      <c r="B40" s="90" t="s">
        <v>103</v>
      </c>
      <c r="C40" s="578">
        <f>SUMIF(C18,"&gt;0")+SUMIF(C26,"&gt;0")</f>
        <v>28</v>
      </c>
      <c r="D40" s="579">
        <f t="shared" ref="D40:R40" si="23">SUMIF(D18,"&gt;0")+SUMIF(D26,"&gt;0")</f>
        <v>13</v>
      </c>
      <c r="E40" s="580">
        <f t="shared" si="23"/>
        <v>76635</v>
      </c>
      <c r="F40" s="581">
        <f t="shared" si="23"/>
        <v>37962</v>
      </c>
      <c r="G40" s="578">
        <f t="shared" si="23"/>
        <v>27</v>
      </c>
      <c r="H40" s="579">
        <f t="shared" si="23"/>
        <v>12</v>
      </c>
      <c r="I40" s="580">
        <f t="shared" si="23"/>
        <v>75540</v>
      </c>
      <c r="J40" s="581">
        <f t="shared" si="23"/>
        <v>36867</v>
      </c>
      <c r="K40" s="578">
        <f t="shared" si="23"/>
        <v>1</v>
      </c>
      <c r="L40" s="579">
        <f t="shared" si="23"/>
        <v>1</v>
      </c>
      <c r="M40" s="580">
        <f t="shared" si="23"/>
        <v>1095</v>
      </c>
      <c r="N40" s="581">
        <f t="shared" si="23"/>
        <v>1095</v>
      </c>
      <c r="O40" s="578">
        <f t="shared" si="23"/>
        <v>0</v>
      </c>
      <c r="P40" s="581">
        <f t="shared" si="23"/>
        <v>0</v>
      </c>
      <c r="Q40" s="85">
        <f t="shared" si="23"/>
        <v>1</v>
      </c>
      <c r="R40" s="582">
        <f t="shared" si="23"/>
        <v>0.49</v>
      </c>
    </row>
    <row r="41" spans="1:18" ht="12.95" customHeight="1" x14ac:dyDescent="0.15">
      <c r="A41" s="6" t="s">
        <v>546</v>
      </c>
    </row>
    <row r="42" spans="1:18" ht="12.95" customHeight="1" x14ac:dyDescent="0.15">
      <c r="A42" s="6" t="s">
        <v>547</v>
      </c>
    </row>
    <row r="43" spans="1:18" ht="12.95" customHeight="1" x14ac:dyDescent="0.15">
      <c r="A43" s="6" t="s">
        <v>548</v>
      </c>
    </row>
    <row r="44" spans="1:18" x14ac:dyDescent="0.15">
      <c r="A44" s="6"/>
    </row>
    <row r="45" spans="1:18" x14ac:dyDescent="0.15">
      <c r="A45" s="6"/>
    </row>
    <row r="46" spans="1:18" x14ac:dyDescent="0.15">
      <c r="A46" s="6"/>
    </row>
  </sheetData>
  <mergeCells count="10">
    <mergeCell ref="A6:B6"/>
    <mergeCell ref="A3:B5"/>
    <mergeCell ref="Q3:R3"/>
    <mergeCell ref="C4:F4"/>
    <mergeCell ref="G4:J4"/>
    <mergeCell ref="K4:N4"/>
    <mergeCell ref="O4:P4"/>
    <mergeCell ref="Q4:Q5"/>
    <mergeCell ref="R4:R5"/>
    <mergeCell ref="C3:P3"/>
  </mergeCells>
  <phoneticPr fontId="4"/>
  <dataValidations count="1">
    <dataValidation type="decimal" operator="greaterThanOrEqual" allowBlank="1" showInputMessage="1" showErrorMessage="1" sqref="G23:R43 G7:R21" xr:uid="{A974F621-7D36-453D-AAB1-5F764B39628D}">
      <formula1>0</formula1>
    </dataValidation>
  </dataValidations>
  <pageMargins left="0.59055118110236227" right="0.19685039370078741" top="0.78740157480314965" bottom="0.19685039370078741" header="0" footer="0"/>
  <pageSetup paperSize="9" scale="58" fitToHeight="0" pageOrder="overThenDown"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8"/>
  <dimension ref="A1:Q23"/>
  <sheetViews>
    <sheetView view="pageBreakPreview" zoomScaleNormal="100" zoomScaleSheetLayoutView="100" workbookViewId="0">
      <selection activeCell="N15" sqref="N15"/>
    </sheetView>
  </sheetViews>
  <sheetFormatPr defaultRowHeight="13.5" x14ac:dyDescent="0.15"/>
  <cols>
    <col min="1" max="1" width="16.5" customWidth="1"/>
    <col min="2" max="17" width="10.5" customWidth="1"/>
    <col min="18" max="19" width="13.25" customWidth="1"/>
  </cols>
  <sheetData>
    <row r="1" spans="1:17" x14ac:dyDescent="0.15">
      <c r="A1" t="s">
        <v>549</v>
      </c>
    </row>
    <row r="2" spans="1:17" x14ac:dyDescent="0.15">
      <c r="Q2" s="9" t="s">
        <v>550</v>
      </c>
    </row>
    <row r="3" spans="1:17" x14ac:dyDescent="0.15">
      <c r="A3" s="864" t="s">
        <v>412</v>
      </c>
      <c r="B3" s="692" t="s">
        <v>551</v>
      </c>
      <c r="C3" s="690"/>
      <c r="D3" s="690"/>
      <c r="E3" s="690"/>
      <c r="F3" s="690"/>
      <c r="G3" s="690"/>
      <c r="H3" s="690"/>
      <c r="I3" s="690"/>
      <c r="J3" s="690"/>
      <c r="K3" s="691"/>
      <c r="L3" s="692" t="s">
        <v>552</v>
      </c>
      <c r="M3" s="690"/>
      <c r="N3" s="690"/>
      <c r="O3" s="690"/>
      <c r="P3" s="690"/>
      <c r="Q3" s="691"/>
    </row>
    <row r="4" spans="1:17" x14ac:dyDescent="0.15">
      <c r="A4" s="868"/>
      <c r="B4" s="692" t="s">
        <v>553</v>
      </c>
      <c r="C4" s="690"/>
      <c r="D4" s="692" t="s">
        <v>554</v>
      </c>
      <c r="E4" s="690"/>
      <c r="F4" s="692" t="s">
        <v>555</v>
      </c>
      <c r="G4" s="690"/>
      <c r="H4" s="761" t="s">
        <v>556</v>
      </c>
      <c r="I4" s="761"/>
      <c r="J4" s="761" t="s">
        <v>557</v>
      </c>
      <c r="K4" s="761"/>
      <c r="L4" s="761" t="s">
        <v>558</v>
      </c>
      <c r="M4" s="761"/>
      <c r="N4" s="761" t="s">
        <v>559</v>
      </c>
      <c r="O4" s="761"/>
      <c r="P4" s="761" t="s">
        <v>557</v>
      </c>
      <c r="Q4" s="761"/>
    </row>
    <row r="5" spans="1:17" x14ac:dyDescent="0.15">
      <c r="A5" s="869"/>
      <c r="B5" s="22" t="s">
        <v>560</v>
      </c>
      <c r="C5" s="467" t="s">
        <v>543</v>
      </c>
      <c r="D5" s="22" t="s">
        <v>560</v>
      </c>
      <c r="E5" s="467" t="s">
        <v>543</v>
      </c>
      <c r="F5" s="22" t="s">
        <v>544</v>
      </c>
      <c r="G5" s="41" t="s">
        <v>561</v>
      </c>
      <c r="H5" s="22" t="s">
        <v>562</v>
      </c>
      <c r="I5" s="22" t="s">
        <v>561</v>
      </c>
      <c r="J5" s="22" t="s">
        <v>560</v>
      </c>
      <c r="K5" s="22" t="s">
        <v>561</v>
      </c>
      <c r="L5" s="22" t="s">
        <v>537</v>
      </c>
      <c r="M5" s="22" t="s">
        <v>255</v>
      </c>
      <c r="N5" s="22" t="s">
        <v>537</v>
      </c>
      <c r="O5" s="22" t="s">
        <v>255</v>
      </c>
      <c r="P5" s="22" t="s">
        <v>563</v>
      </c>
      <c r="Q5" s="22" t="s">
        <v>255</v>
      </c>
    </row>
    <row r="6" spans="1:17" ht="13.5" customHeight="1" thickBot="1" x14ac:dyDescent="0.2">
      <c r="A6" s="583">
        <v>45383</v>
      </c>
      <c r="B6" s="584">
        <f>SUMIF(B7:B20,"&gt;0")</f>
        <v>0</v>
      </c>
      <c r="C6" s="585">
        <f t="shared" ref="C6:Q6" si="0">SUMIF(C7:C20,"&gt;0")</f>
        <v>0</v>
      </c>
      <c r="D6" s="584">
        <f t="shared" si="0"/>
        <v>5</v>
      </c>
      <c r="E6" s="585">
        <f t="shared" si="0"/>
        <v>1614</v>
      </c>
      <c r="F6" s="584">
        <f t="shared" si="0"/>
        <v>9</v>
      </c>
      <c r="G6" s="585">
        <f t="shared" si="0"/>
        <v>1592</v>
      </c>
      <c r="H6" s="584">
        <f t="shared" si="0"/>
        <v>5</v>
      </c>
      <c r="I6" s="585">
        <f t="shared" si="0"/>
        <v>346</v>
      </c>
      <c r="J6" s="584">
        <f t="shared" si="0"/>
        <v>145</v>
      </c>
      <c r="K6" s="585">
        <f t="shared" si="0"/>
        <v>182101</v>
      </c>
      <c r="L6" s="584">
        <f t="shared" si="0"/>
        <v>0</v>
      </c>
      <c r="M6" s="73">
        <f t="shared" si="0"/>
        <v>0</v>
      </c>
      <c r="N6" s="584">
        <f t="shared" si="0"/>
        <v>0</v>
      </c>
      <c r="O6" s="73">
        <f t="shared" si="0"/>
        <v>0</v>
      </c>
      <c r="P6" s="584">
        <f t="shared" si="0"/>
        <v>0</v>
      </c>
      <c r="Q6" s="73">
        <f t="shared" si="0"/>
        <v>0</v>
      </c>
    </row>
    <row r="7" spans="1:17" ht="13.5" customHeight="1" thickTop="1" x14ac:dyDescent="0.15">
      <c r="A7" s="23" t="s">
        <v>130</v>
      </c>
      <c r="B7" s="201">
        <v>0</v>
      </c>
      <c r="C7" s="240">
        <v>0</v>
      </c>
      <c r="D7" s="201">
        <v>0</v>
      </c>
      <c r="E7" s="240">
        <v>0</v>
      </c>
      <c r="F7" s="201">
        <v>0</v>
      </c>
      <c r="G7" s="240">
        <v>0</v>
      </c>
      <c r="H7" s="201">
        <v>0</v>
      </c>
      <c r="I7" s="240">
        <v>0</v>
      </c>
      <c r="J7" s="201">
        <v>2</v>
      </c>
      <c r="K7" s="240">
        <v>3500</v>
      </c>
      <c r="L7" s="201">
        <v>0</v>
      </c>
      <c r="M7" s="586">
        <v>0</v>
      </c>
      <c r="N7" s="201">
        <v>0</v>
      </c>
      <c r="O7" s="586">
        <v>0</v>
      </c>
      <c r="P7" s="201">
        <v>0</v>
      </c>
      <c r="Q7" s="586">
        <v>0</v>
      </c>
    </row>
    <row r="8" spans="1:17" x14ac:dyDescent="0.15">
      <c r="A8" s="24" t="s">
        <v>131</v>
      </c>
      <c r="B8" s="201">
        <v>0</v>
      </c>
      <c r="C8" s="240">
        <v>0</v>
      </c>
      <c r="D8" s="201">
        <v>0</v>
      </c>
      <c r="E8" s="240">
        <v>0</v>
      </c>
      <c r="F8" s="201">
        <v>0</v>
      </c>
      <c r="G8" s="240">
        <v>0</v>
      </c>
      <c r="H8" s="201">
        <v>1</v>
      </c>
      <c r="I8" s="240">
        <v>158</v>
      </c>
      <c r="J8" s="201">
        <v>5</v>
      </c>
      <c r="K8" s="240">
        <v>2500</v>
      </c>
      <c r="L8" s="201">
        <v>0</v>
      </c>
      <c r="M8" s="586">
        <v>0</v>
      </c>
      <c r="N8" s="201">
        <v>0</v>
      </c>
      <c r="O8" s="586">
        <v>0</v>
      </c>
      <c r="P8" s="201">
        <v>0</v>
      </c>
      <c r="Q8" s="586">
        <v>0</v>
      </c>
    </row>
    <row r="9" spans="1:17" ht="12.95" customHeight="1" x14ac:dyDescent="0.15">
      <c r="A9" s="24" t="s">
        <v>223</v>
      </c>
      <c r="B9" s="201">
        <v>0</v>
      </c>
      <c r="C9" s="240">
        <v>0</v>
      </c>
      <c r="D9" s="201">
        <v>0</v>
      </c>
      <c r="E9" s="240">
        <v>0</v>
      </c>
      <c r="F9" s="201">
        <v>1</v>
      </c>
      <c r="G9" s="240">
        <v>905</v>
      </c>
      <c r="H9" s="201">
        <v>0</v>
      </c>
      <c r="I9" s="240">
        <v>0</v>
      </c>
      <c r="J9" s="201">
        <v>8</v>
      </c>
      <c r="K9" s="240">
        <v>10500</v>
      </c>
      <c r="L9" s="201">
        <v>0</v>
      </c>
      <c r="M9" s="586">
        <v>0</v>
      </c>
      <c r="N9" s="201">
        <v>0</v>
      </c>
      <c r="O9" s="586">
        <v>0</v>
      </c>
      <c r="P9" s="201">
        <v>0</v>
      </c>
      <c r="Q9" s="586">
        <v>0</v>
      </c>
    </row>
    <row r="10" spans="1:17" ht="12.95" customHeight="1" x14ac:dyDescent="0.15">
      <c r="A10" s="24" t="s">
        <v>224</v>
      </c>
      <c r="B10" s="201">
        <v>0</v>
      </c>
      <c r="C10" s="240">
        <v>0</v>
      </c>
      <c r="D10" s="201">
        <v>1</v>
      </c>
      <c r="E10" s="240">
        <v>160</v>
      </c>
      <c r="F10" s="201">
        <v>1</v>
      </c>
      <c r="G10" s="240">
        <v>34</v>
      </c>
      <c r="H10" s="201">
        <v>0</v>
      </c>
      <c r="I10" s="240">
        <v>0</v>
      </c>
      <c r="J10" s="201">
        <v>12</v>
      </c>
      <c r="K10" s="240">
        <v>24054</v>
      </c>
      <c r="L10" s="201">
        <v>0</v>
      </c>
      <c r="M10" s="586">
        <v>0</v>
      </c>
      <c r="N10" s="201">
        <v>0</v>
      </c>
      <c r="O10" s="586">
        <v>0</v>
      </c>
      <c r="P10" s="201">
        <v>0</v>
      </c>
      <c r="Q10" s="586">
        <v>0</v>
      </c>
    </row>
    <row r="11" spans="1:17" ht="12.95" customHeight="1" x14ac:dyDescent="0.15">
      <c r="A11" s="24" t="s">
        <v>225</v>
      </c>
      <c r="B11" s="201">
        <v>0</v>
      </c>
      <c r="C11" s="240">
        <v>0</v>
      </c>
      <c r="D11" s="201">
        <v>0</v>
      </c>
      <c r="E11" s="240">
        <v>0</v>
      </c>
      <c r="F11" s="201">
        <v>1</v>
      </c>
      <c r="G11" s="240">
        <v>120</v>
      </c>
      <c r="H11" s="201">
        <v>0</v>
      </c>
      <c r="I11" s="240">
        <v>0</v>
      </c>
      <c r="J11" s="201">
        <v>30</v>
      </c>
      <c r="K11" s="240">
        <v>1260</v>
      </c>
      <c r="L11" s="201">
        <v>0</v>
      </c>
      <c r="M11" s="586">
        <v>0</v>
      </c>
      <c r="N11" s="201">
        <v>0</v>
      </c>
      <c r="O11" s="586">
        <v>0</v>
      </c>
      <c r="P11" s="201">
        <v>0</v>
      </c>
      <c r="Q11" s="586">
        <v>0</v>
      </c>
    </row>
    <row r="12" spans="1:17" ht="12.95" customHeight="1" x14ac:dyDescent="0.15">
      <c r="A12" s="24" t="s">
        <v>226</v>
      </c>
      <c r="B12" s="201">
        <v>0</v>
      </c>
      <c r="C12" s="240">
        <v>0</v>
      </c>
      <c r="D12" s="201">
        <v>0</v>
      </c>
      <c r="E12" s="240">
        <v>0</v>
      </c>
      <c r="F12" s="201">
        <v>1</v>
      </c>
      <c r="G12" s="240">
        <v>33</v>
      </c>
      <c r="H12" s="201">
        <v>1</v>
      </c>
      <c r="I12" s="240">
        <v>30</v>
      </c>
      <c r="J12" s="201">
        <v>12</v>
      </c>
      <c r="K12" s="240">
        <v>1940</v>
      </c>
      <c r="L12" s="201">
        <v>0</v>
      </c>
      <c r="M12" s="586">
        <v>0</v>
      </c>
      <c r="N12" s="201">
        <v>0</v>
      </c>
      <c r="O12" s="586">
        <v>0</v>
      </c>
      <c r="P12" s="201">
        <v>0</v>
      </c>
      <c r="Q12" s="586">
        <v>0</v>
      </c>
    </row>
    <row r="13" spans="1:17" ht="12.95" customHeight="1" x14ac:dyDescent="0.15">
      <c r="A13" s="24" t="s">
        <v>227</v>
      </c>
      <c r="B13" s="201">
        <v>0</v>
      </c>
      <c r="C13" s="240">
        <v>0</v>
      </c>
      <c r="D13" s="201">
        <v>0</v>
      </c>
      <c r="E13" s="240">
        <v>0</v>
      </c>
      <c r="F13" s="201">
        <v>1</v>
      </c>
      <c r="G13" s="240">
        <v>28</v>
      </c>
      <c r="H13" s="201">
        <v>2</v>
      </c>
      <c r="I13" s="240">
        <v>137</v>
      </c>
      <c r="J13" s="201">
        <v>18</v>
      </c>
      <c r="K13" s="240">
        <v>39572</v>
      </c>
      <c r="L13" s="201">
        <v>0</v>
      </c>
      <c r="M13" s="586">
        <v>0</v>
      </c>
      <c r="N13" s="201">
        <v>0</v>
      </c>
      <c r="O13" s="586">
        <v>0</v>
      </c>
      <c r="P13" s="201">
        <v>0</v>
      </c>
      <c r="Q13" s="586">
        <v>0</v>
      </c>
    </row>
    <row r="14" spans="1:17" ht="12.95" customHeight="1" x14ac:dyDescent="0.15">
      <c r="A14" s="24" t="s">
        <v>228</v>
      </c>
      <c r="B14" s="201">
        <v>0</v>
      </c>
      <c r="C14" s="240">
        <v>0</v>
      </c>
      <c r="D14" s="201">
        <v>0</v>
      </c>
      <c r="E14" s="240">
        <v>0</v>
      </c>
      <c r="F14" s="201">
        <v>1</v>
      </c>
      <c r="G14" s="240">
        <v>227</v>
      </c>
      <c r="H14" s="201">
        <v>0</v>
      </c>
      <c r="I14" s="240">
        <v>0</v>
      </c>
      <c r="J14" s="201">
        <v>22</v>
      </c>
      <c r="K14" s="240">
        <v>2200</v>
      </c>
      <c r="L14" s="201">
        <v>0</v>
      </c>
      <c r="M14" s="586">
        <v>0</v>
      </c>
      <c r="N14" s="201">
        <v>0</v>
      </c>
      <c r="O14" s="586">
        <v>0</v>
      </c>
      <c r="P14" s="201">
        <v>0</v>
      </c>
      <c r="Q14" s="586">
        <v>0</v>
      </c>
    </row>
    <row r="15" spans="1:17" ht="12.95" customHeight="1" x14ac:dyDescent="0.15">
      <c r="A15" s="24" t="s">
        <v>229</v>
      </c>
      <c r="B15" s="201">
        <v>0</v>
      </c>
      <c r="C15" s="240">
        <v>0</v>
      </c>
      <c r="D15" s="201">
        <v>0</v>
      </c>
      <c r="E15" s="240">
        <v>0</v>
      </c>
      <c r="F15" s="201">
        <v>0</v>
      </c>
      <c r="G15" s="240">
        <v>0</v>
      </c>
      <c r="H15" s="201">
        <v>1</v>
      </c>
      <c r="I15" s="240">
        <v>21</v>
      </c>
      <c r="J15" s="201">
        <v>11</v>
      </c>
      <c r="K15" s="240">
        <v>32320</v>
      </c>
      <c r="L15" s="201">
        <v>0</v>
      </c>
      <c r="M15" s="586">
        <v>0</v>
      </c>
      <c r="N15" s="201">
        <v>0</v>
      </c>
      <c r="O15" s="586">
        <v>0</v>
      </c>
      <c r="P15" s="201">
        <v>0</v>
      </c>
      <c r="Q15" s="586">
        <v>0</v>
      </c>
    </row>
    <row r="16" spans="1:17" ht="12.95" customHeight="1" x14ac:dyDescent="0.15">
      <c r="A16" s="24" t="s">
        <v>230</v>
      </c>
      <c r="B16" s="201">
        <v>0</v>
      </c>
      <c r="C16" s="240">
        <v>0</v>
      </c>
      <c r="D16" s="201">
        <v>1</v>
      </c>
      <c r="E16" s="240">
        <v>174</v>
      </c>
      <c r="F16" s="201">
        <v>1</v>
      </c>
      <c r="G16" s="240">
        <v>60</v>
      </c>
      <c r="H16" s="201">
        <v>0</v>
      </c>
      <c r="I16" s="240">
        <v>0</v>
      </c>
      <c r="J16" s="201">
        <v>4</v>
      </c>
      <c r="K16" s="240">
        <v>1288</v>
      </c>
      <c r="L16" s="201">
        <v>0</v>
      </c>
      <c r="M16" s="586">
        <v>0</v>
      </c>
      <c r="N16" s="201">
        <v>0</v>
      </c>
      <c r="O16" s="586">
        <v>0</v>
      </c>
      <c r="P16" s="201">
        <v>0</v>
      </c>
      <c r="Q16" s="586">
        <v>0</v>
      </c>
    </row>
    <row r="17" spans="1:17" ht="12.95" customHeight="1" x14ac:dyDescent="0.15">
      <c r="A17" s="24" t="s">
        <v>231</v>
      </c>
      <c r="B17" s="201">
        <v>0</v>
      </c>
      <c r="C17" s="240">
        <v>0</v>
      </c>
      <c r="D17" s="201">
        <v>0</v>
      </c>
      <c r="E17" s="240">
        <v>0</v>
      </c>
      <c r="F17" s="201">
        <v>0</v>
      </c>
      <c r="G17" s="240">
        <v>0</v>
      </c>
      <c r="H17" s="201">
        <v>0</v>
      </c>
      <c r="I17" s="240">
        <v>0</v>
      </c>
      <c r="J17" s="201">
        <v>2</v>
      </c>
      <c r="K17" s="240">
        <v>2300</v>
      </c>
      <c r="L17" s="201">
        <v>0</v>
      </c>
      <c r="M17" s="586">
        <v>0</v>
      </c>
      <c r="N17" s="201">
        <v>0</v>
      </c>
      <c r="O17" s="586">
        <v>0</v>
      </c>
      <c r="P17" s="201">
        <v>0</v>
      </c>
      <c r="Q17" s="586">
        <v>0</v>
      </c>
    </row>
    <row r="18" spans="1:17" ht="12.95" customHeight="1" x14ac:dyDescent="0.15">
      <c r="A18" s="24" t="s">
        <v>39</v>
      </c>
      <c r="B18" s="201">
        <v>0</v>
      </c>
      <c r="C18" s="240">
        <v>0</v>
      </c>
      <c r="D18" s="201">
        <v>1</v>
      </c>
      <c r="E18" s="240">
        <v>660</v>
      </c>
      <c r="F18" s="201">
        <v>1</v>
      </c>
      <c r="G18" s="240">
        <v>53</v>
      </c>
      <c r="H18" s="201">
        <v>0</v>
      </c>
      <c r="I18" s="240">
        <v>0</v>
      </c>
      <c r="J18" s="201">
        <v>6</v>
      </c>
      <c r="K18" s="240">
        <v>6463</v>
      </c>
      <c r="L18" s="201">
        <v>0</v>
      </c>
      <c r="M18" s="586">
        <v>0</v>
      </c>
      <c r="N18" s="201">
        <v>0</v>
      </c>
      <c r="O18" s="586">
        <v>0</v>
      </c>
      <c r="P18" s="201">
        <v>0</v>
      </c>
      <c r="Q18" s="586">
        <v>0</v>
      </c>
    </row>
    <row r="19" spans="1:17" ht="12.95" customHeight="1" x14ac:dyDescent="0.15">
      <c r="A19" s="30" t="s">
        <v>43</v>
      </c>
      <c r="B19" s="198">
        <v>0</v>
      </c>
      <c r="C19" s="242">
        <v>0</v>
      </c>
      <c r="D19" s="198">
        <v>1</v>
      </c>
      <c r="E19" s="242">
        <v>140</v>
      </c>
      <c r="F19" s="198">
        <v>1</v>
      </c>
      <c r="G19" s="242">
        <v>132</v>
      </c>
      <c r="H19" s="198">
        <v>0</v>
      </c>
      <c r="I19" s="242">
        <v>0</v>
      </c>
      <c r="J19" s="198">
        <v>0</v>
      </c>
      <c r="K19" s="242">
        <v>0</v>
      </c>
      <c r="L19" s="198">
        <v>0</v>
      </c>
      <c r="M19" s="587">
        <v>0</v>
      </c>
      <c r="N19" s="198">
        <v>0</v>
      </c>
      <c r="O19" s="587">
        <v>0</v>
      </c>
      <c r="P19" s="198">
        <v>0</v>
      </c>
      <c r="Q19" s="587">
        <v>0</v>
      </c>
    </row>
    <row r="20" spans="1:17" ht="12.95" customHeight="1" x14ac:dyDescent="0.15">
      <c r="A20" s="93" t="s">
        <v>45</v>
      </c>
      <c r="B20" s="259">
        <v>0</v>
      </c>
      <c r="C20" s="228">
        <v>0</v>
      </c>
      <c r="D20" s="259">
        <v>1</v>
      </c>
      <c r="E20" s="228">
        <v>480</v>
      </c>
      <c r="F20" s="259">
        <v>0</v>
      </c>
      <c r="G20" s="228">
        <v>0</v>
      </c>
      <c r="H20" s="259">
        <v>0</v>
      </c>
      <c r="I20" s="228">
        <v>0</v>
      </c>
      <c r="J20" s="259">
        <v>13</v>
      </c>
      <c r="K20" s="228">
        <v>54204</v>
      </c>
      <c r="L20" s="259">
        <v>0</v>
      </c>
      <c r="M20" s="588">
        <v>0</v>
      </c>
      <c r="N20" s="259">
        <v>0</v>
      </c>
      <c r="O20" s="588">
        <v>0</v>
      </c>
      <c r="P20" s="259">
        <v>0</v>
      </c>
      <c r="Q20" s="588">
        <v>0</v>
      </c>
    </row>
    <row r="21" spans="1:17" ht="12.95" customHeight="1" x14ac:dyDescent="0.15">
      <c r="A21" s="6" t="s">
        <v>564</v>
      </c>
    </row>
    <row r="22" spans="1:17" ht="12.95" customHeight="1" x14ac:dyDescent="0.15">
      <c r="A22" s="6" t="s">
        <v>565</v>
      </c>
    </row>
    <row r="23" spans="1:17" ht="12.95" customHeight="1" x14ac:dyDescent="0.15">
      <c r="A23" s="6" t="s">
        <v>566</v>
      </c>
    </row>
  </sheetData>
  <mergeCells count="11">
    <mergeCell ref="L3:Q3"/>
    <mergeCell ref="P4:Q4"/>
    <mergeCell ref="L4:M4"/>
    <mergeCell ref="N4:O4"/>
    <mergeCell ref="A3:A5"/>
    <mergeCell ref="J4:K4"/>
    <mergeCell ref="B4:C4"/>
    <mergeCell ref="D4:E4"/>
    <mergeCell ref="F4:G4"/>
    <mergeCell ref="H4:I4"/>
    <mergeCell ref="B3:K3"/>
  </mergeCells>
  <phoneticPr fontId="4"/>
  <conditionalFormatting sqref="A6">
    <cfRule type="cellIs" dxfId="3" priority="1" operator="between">
      <formula>43466</formula>
      <formula>43830</formula>
    </cfRule>
  </conditionalFormatting>
  <dataValidations count="1">
    <dataValidation type="decimal" operator="greaterThanOrEqual" allowBlank="1" showInputMessage="1" showErrorMessage="1" sqref="B7:Q23" xr:uid="{96241870-74FF-4FD0-A1B0-E067008711C1}">
      <formula1>0</formula1>
    </dataValidation>
  </dataValidations>
  <pageMargins left="0.59055118110236227" right="0.19685039370078741" top="0.78740157480314965" bottom="0.19685039370078741" header="0" footer="0"/>
  <pageSetup paperSize="9" scale="62" fitToHeight="0" pageOrder="overThenDown"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11A6F-2771-419F-BF12-84A72536B8CC}">
  <sheetPr codeName="Sheet39">
    <pageSetUpPr fitToPage="1"/>
  </sheetPr>
  <dimension ref="A1:I56"/>
  <sheetViews>
    <sheetView workbookViewId="0">
      <selection sqref="A1:I56"/>
    </sheetView>
  </sheetViews>
  <sheetFormatPr defaultRowHeight="13.5" x14ac:dyDescent="0.15"/>
  <sheetData>
    <row r="1" spans="1:9" x14ac:dyDescent="0.15">
      <c r="A1" s="680" t="s">
        <v>857</v>
      </c>
      <c r="B1" s="681"/>
      <c r="C1" s="681"/>
      <c r="D1" s="681"/>
      <c r="E1" s="681"/>
      <c r="F1" s="681"/>
      <c r="G1" s="681"/>
      <c r="H1" s="681"/>
      <c r="I1" s="681"/>
    </row>
    <row r="2" spans="1:9" x14ac:dyDescent="0.15">
      <c r="A2" s="681"/>
      <c r="B2" s="681"/>
      <c r="C2" s="681"/>
      <c r="D2" s="681"/>
      <c r="E2" s="681"/>
      <c r="F2" s="681"/>
      <c r="G2" s="681"/>
      <c r="H2" s="681"/>
      <c r="I2" s="681"/>
    </row>
    <row r="3" spans="1:9" x14ac:dyDescent="0.15">
      <c r="A3" s="681"/>
      <c r="B3" s="681"/>
      <c r="C3" s="681"/>
      <c r="D3" s="681"/>
      <c r="E3" s="681"/>
      <c r="F3" s="681"/>
      <c r="G3" s="681"/>
      <c r="H3" s="681"/>
      <c r="I3" s="681"/>
    </row>
    <row r="4" spans="1:9" x14ac:dyDescent="0.15">
      <c r="A4" s="681"/>
      <c r="B4" s="681"/>
      <c r="C4" s="681"/>
      <c r="D4" s="681"/>
      <c r="E4" s="681"/>
      <c r="F4" s="681"/>
      <c r="G4" s="681"/>
      <c r="H4" s="681"/>
      <c r="I4" s="681"/>
    </row>
    <row r="5" spans="1:9" x14ac:dyDescent="0.15">
      <c r="A5" s="681"/>
      <c r="B5" s="681"/>
      <c r="C5" s="681"/>
      <c r="D5" s="681"/>
      <c r="E5" s="681"/>
      <c r="F5" s="681"/>
      <c r="G5" s="681"/>
      <c r="H5" s="681"/>
      <c r="I5" s="681"/>
    </row>
    <row r="6" spans="1:9" x14ac:dyDescent="0.15">
      <c r="A6" s="681"/>
      <c r="B6" s="681"/>
      <c r="C6" s="681"/>
      <c r="D6" s="681"/>
      <c r="E6" s="681"/>
      <c r="F6" s="681"/>
      <c r="G6" s="681"/>
      <c r="H6" s="681"/>
      <c r="I6" s="681"/>
    </row>
    <row r="7" spans="1:9" x14ac:dyDescent="0.15">
      <c r="A7" s="681"/>
      <c r="B7" s="681"/>
      <c r="C7" s="681"/>
      <c r="D7" s="681"/>
      <c r="E7" s="681"/>
      <c r="F7" s="681"/>
      <c r="G7" s="681"/>
      <c r="H7" s="681"/>
      <c r="I7" s="681"/>
    </row>
    <row r="8" spans="1:9" x14ac:dyDescent="0.15">
      <c r="A8" s="681"/>
      <c r="B8" s="681"/>
      <c r="C8" s="681"/>
      <c r="D8" s="681"/>
      <c r="E8" s="681"/>
      <c r="F8" s="681"/>
      <c r="G8" s="681"/>
      <c r="H8" s="681"/>
      <c r="I8" s="681"/>
    </row>
    <row r="9" spans="1:9" x14ac:dyDescent="0.15">
      <c r="A9" s="681"/>
      <c r="B9" s="681"/>
      <c r="C9" s="681"/>
      <c r="D9" s="681"/>
      <c r="E9" s="681"/>
      <c r="F9" s="681"/>
      <c r="G9" s="681"/>
      <c r="H9" s="681"/>
      <c r="I9" s="681"/>
    </row>
    <row r="10" spans="1:9" x14ac:dyDescent="0.15">
      <c r="A10" s="681"/>
      <c r="B10" s="681"/>
      <c r="C10" s="681"/>
      <c r="D10" s="681"/>
      <c r="E10" s="681"/>
      <c r="F10" s="681"/>
      <c r="G10" s="681"/>
      <c r="H10" s="681"/>
      <c r="I10" s="681"/>
    </row>
    <row r="11" spans="1:9" x14ac:dyDescent="0.15">
      <c r="A11" s="681"/>
      <c r="B11" s="681"/>
      <c r="C11" s="681"/>
      <c r="D11" s="681"/>
      <c r="E11" s="681"/>
      <c r="F11" s="681"/>
      <c r="G11" s="681"/>
      <c r="H11" s="681"/>
      <c r="I11" s="681"/>
    </row>
    <row r="12" spans="1:9" x14ac:dyDescent="0.15">
      <c r="A12" s="681"/>
      <c r="B12" s="681"/>
      <c r="C12" s="681"/>
      <c r="D12" s="681"/>
      <c r="E12" s="681"/>
      <c r="F12" s="681"/>
      <c r="G12" s="681"/>
      <c r="H12" s="681"/>
      <c r="I12" s="681"/>
    </row>
    <row r="13" spans="1:9" x14ac:dyDescent="0.15">
      <c r="A13" s="681"/>
      <c r="B13" s="681"/>
      <c r="C13" s="681"/>
      <c r="D13" s="681"/>
      <c r="E13" s="681"/>
      <c r="F13" s="681"/>
      <c r="G13" s="681"/>
      <c r="H13" s="681"/>
      <c r="I13" s="681"/>
    </row>
    <row r="14" spans="1:9" x14ac:dyDescent="0.15">
      <c r="A14" s="681"/>
      <c r="B14" s="681"/>
      <c r="C14" s="681"/>
      <c r="D14" s="681"/>
      <c r="E14" s="681"/>
      <c r="F14" s="681"/>
      <c r="G14" s="681"/>
      <c r="H14" s="681"/>
      <c r="I14" s="681"/>
    </row>
    <row r="15" spans="1:9" x14ac:dyDescent="0.15">
      <c r="A15" s="681"/>
      <c r="B15" s="681"/>
      <c r="C15" s="681"/>
      <c r="D15" s="681"/>
      <c r="E15" s="681"/>
      <c r="F15" s="681"/>
      <c r="G15" s="681"/>
      <c r="H15" s="681"/>
      <c r="I15" s="681"/>
    </row>
    <row r="16" spans="1:9" x14ac:dyDescent="0.15">
      <c r="A16" s="681"/>
      <c r="B16" s="681"/>
      <c r="C16" s="681"/>
      <c r="D16" s="681"/>
      <c r="E16" s="681"/>
      <c r="F16" s="681"/>
      <c r="G16" s="681"/>
      <c r="H16" s="681"/>
      <c r="I16" s="681"/>
    </row>
    <row r="17" spans="1:9" x14ac:dyDescent="0.15">
      <c r="A17" s="681"/>
      <c r="B17" s="681"/>
      <c r="C17" s="681"/>
      <c r="D17" s="681"/>
      <c r="E17" s="681"/>
      <c r="F17" s="681"/>
      <c r="G17" s="681"/>
      <c r="H17" s="681"/>
      <c r="I17" s="681"/>
    </row>
    <row r="18" spans="1:9" x14ac:dyDescent="0.15">
      <c r="A18" s="681"/>
      <c r="B18" s="681"/>
      <c r="C18" s="681"/>
      <c r="D18" s="681"/>
      <c r="E18" s="681"/>
      <c r="F18" s="681"/>
      <c r="G18" s="681"/>
      <c r="H18" s="681"/>
      <c r="I18" s="681"/>
    </row>
    <row r="19" spans="1:9" x14ac:dyDescent="0.15">
      <c r="A19" s="681"/>
      <c r="B19" s="681"/>
      <c r="C19" s="681"/>
      <c r="D19" s="681"/>
      <c r="E19" s="681"/>
      <c r="F19" s="681"/>
      <c r="G19" s="681"/>
      <c r="H19" s="681"/>
      <c r="I19" s="681"/>
    </row>
    <row r="20" spans="1:9" x14ac:dyDescent="0.15">
      <c r="A20" s="681"/>
      <c r="B20" s="681"/>
      <c r="C20" s="681"/>
      <c r="D20" s="681"/>
      <c r="E20" s="681"/>
      <c r="F20" s="681"/>
      <c r="G20" s="681"/>
      <c r="H20" s="681"/>
      <c r="I20" s="681"/>
    </row>
    <row r="21" spans="1:9" x14ac:dyDescent="0.15">
      <c r="A21" s="681"/>
      <c r="B21" s="681"/>
      <c r="C21" s="681"/>
      <c r="D21" s="681"/>
      <c r="E21" s="681"/>
      <c r="F21" s="681"/>
      <c r="G21" s="681"/>
      <c r="H21" s="681"/>
      <c r="I21" s="681"/>
    </row>
    <row r="22" spans="1:9" x14ac:dyDescent="0.15">
      <c r="A22" s="681"/>
      <c r="B22" s="681"/>
      <c r="C22" s="681"/>
      <c r="D22" s="681"/>
      <c r="E22" s="681"/>
      <c r="F22" s="681"/>
      <c r="G22" s="681"/>
      <c r="H22" s="681"/>
      <c r="I22" s="681"/>
    </row>
    <row r="23" spans="1:9" x14ac:dyDescent="0.15">
      <c r="A23" s="681"/>
      <c r="B23" s="681"/>
      <c r="C23" s="681"/>
      <c r="D23" s="681"/>
      <c r="E23" s="681"/>
      <c r="F23" s="681"/>
      <c r="G23" s="681"/>
      <c r="H23" s="681"/>
      <c r="I23" s="681"/>
    </row>
    <row r="24" spans="1:9" x14ac:dyDescent="0.15">
      <c r="A24" s="681"/>
      <c r="B24" s="681"/>
      <c r="C24" s="681"/>
      <c r="D24" s="681"/>
      <c r="E24" s="681"/>
      <c r="F24" s="681"/>
      <c r="G24" s="681"/>
      <c r="H24" s="681"/>
      <c r="I24" s="681"/>
    </row>
    <row r="25" spans="1:9" x14ac:dyDescent="0.15">
      <c r="A25" s="681"/>
      <c r="B25" s="681"/>
      <c r="C25" s="681"/>
      <c r="D25" s="681"/>
      <c r="E25" s="681"/>
      <c r="F25" s="681"/>
      <c r="G25" s="681"/>
      <c r="H25" s="681"/>
      <c r="I25" s="681"/>
    </row>
    <row r="26" spans="1:9" x14ac:dyDescent="0.15">
      <c r="A26" s="681"/>
      <c r="B26" s="681"/>
      <c r="C26" s="681"/>
      <c r="D26" s="681"/>
      <c r="E26" s="681"/>
      <c r="F26" s="681"/>
      <c r="G26" s="681"/>
      <c r="H26" s="681"/>
      <c r="I26" s="681"/>
    </row>
    <row r="27" spans="1:9" x14ac:dyDescent="0.15">
      <c r="A27" s="681"/>
      <c r="B27" s="681"/>
      <c r="C27" s="681"/>
      <c r="D27" s="681"/>
      <c r="E27" s="681"/>
      <c r="F27" s="681"/>
      <c r="G27" s="681"/>
      <c r="H27" s="681"/>
      <c r="I27" s="681"/>
    </row>
    <row r="28" spans="1:9" x14ac:dyDescent="0.15">
      <c r="A28" s="681"/>
      <c r="B28" s="681"/>
      <c r="C28" s="681"/>
      <c r="D28" s="681"/>
      <c r="E28" s="681"/>
      <c r="F28" s="681"/>
      <c r="G28" s="681"/>
      <c r="H28" s="681"/>
      <c r="I28" s="681"/>
    </row>
    <row r="29" spans="1:9" x14ac:dyDescent="0.15">
      <c r="A29" s="681"/>
      <c r="B29" s="681"/>
      <c r="C29" s="681"/>
      <c r="D29" s="681"/>
      <c r="E29" s="681"/>
      <c r="F29" s="681"/>
      <c r="G29" s="681"/>
      <c r="H29" s="681"/>
      <c r="I29" s="681"/>
    </row>
    <row r="30" spans="1:9" x14ac:dyDescent="0.15">
      <c r="A30" s="681"/>
      <c r="B30" s="681"/>
      <c r="C30" s="681"/>
      <c r="D30" s="681"/>
      <c r="E30" s="681"/>
      <c r="F30" s="681"/>
      <c r="G30" s="681"/>
      <c r="H30" s="681"/>
      <c r="I30" s="681"/>
    </row>
    <row r="31" spans="1:9" x14ac:dyDescent="0.15">
      <c r="A31" s="681"/>
      <c r="B31" s="681"/>
      <c r="C31" s="681"/>
      <c r="D31" s="681"/>
      <c r="E31" s="681"/>
      <c r="F31" s="681"/>
      <c r="G31" s="681"/>
      <c r="H31" s="681"/>
      <c r="I31" s="681"/>
    </row>
    <row r="32" spans="1:9" x14ac:dyDescent="0.15">
      <c r="A32" s="681"/>
      <c r="B32" s="681"/>
      <c r="C32" s="681"/>
      <c r="D32" s="681"/>
      <c r="E32" s="681"/>
      <c r="F32" s="681"/>
      <c r="G32" s="681"/>
      <c r="H32" s="681"/>
      <c r="I32" s="681"/>
    </row>
    <row r="33" spans="1:9" x14ac:dyDescent="0.15">
      <c r="A33" s="681"/>
      <c r="B33" s="681"/>
      <c r="C33" s="681"/>
      <c r="D33" s="681"/>
      <c r="E33" s="681"/>
      <c r="F33" s="681"/>
      <c r="G33" s="681"/>
      <c r="H33" s="681"/>
      <c r="I33" s="681"/>
    </row>
    <row r="34" spans="1:9" x14ac:dyDescent="0.15">
      <c r="A34" s="681"/>
      <c r="B34" s="681"/>
      <c r="C34" s="681"/>
      <c r="D34" s="681"/>
      <c r="E34" s="681"/>
      <c r="F34" s="681"/>
      <c r="G34" s="681"/>
      <c r="H34" s="681"/>
      <c r="I34" s="681"/>
    </row>
    <row r="35" spans="1:9" x14ac:dyDescent="0.15">
      <c r="A35" s="681"/>
      <c r="B35" s="681"/>
      <c r="C35" s="681"/>
      <c r="D35" s="681"/>
      <c r="E35" s="681"/>
      <c r="F35" s="681"/>
      <c r="G35" s="681"/>
      <c r="H35" s="681"/>
      <c r="I35" s="681"/>
    </row>
    <row r="36" spans="1:9" x14ac:dyDescent="0.15">
      <c r="A36" s="681"/>
      <c r="B36" s="681"/>
      <c r="C36" s="681"/>
      <c r="D36" s="681"/>
      <c r="E36" s="681"/>
      <c r="F36" s="681"/>
      <c r="G36" s="681"/>
      <c r="H36" s="681"/>
      <c r="I36" s="681"/>
    </row>
    <row r="37" spans="1:9" x14ac:dyDescent="0.15">
      <c r="A37" s="681"/>
      <c r="B37" s="681"/>
      <c r="C37" s="681"/>
      <c r="D37" s="681"/>
      <c r="E37" s="681"/>
      <c r="F37" s="681"/>
      <c r="G37" s="681"/>
      <c r="H37" s="681"/>
      <c r="I37" s="681"/>
    </row>
    <row r="38" spans="1:9" x14ac:dyDescent="0.15">
      <c r="A38" s="681"/>
      <c r="B38" s="681"/>
      <c r="C38" s="681"/>
      <c r="D38" s="681"/>
      <c r="E38" s="681"/>
      <c r="F38" s="681"/>
      <c r="G38" s="681"/>
      <c r="H38" s="681"/>
      <c r="I38" s="681"/>
    </row>
    <row r="39" spans="1:9" x14ac:dyDescent="0.15">
      <c r="A39" s="681"/>
      <c r="B39" s="681"/>
      <c r="C39" s="681"/>
      <c r="D39" s="681"/>
      <c r="E39" s="681"/>
      <c r="F39" s="681"/>
      <c r="G39" s="681"/>
      <c r="H39" s="681"/>
      <c r="I39" s="681"/>
    </row>
    <row r="40" spans="1:9" x14ac:dyDescent="0.15">
      <c r="A40" s="681"/>
      <c r="B40" s="681"/>
      <c r="C40" s="681"/>
      <c r="D40" s="681"/>
      <c r="E40" s="681"/>
      <c r="F40" s="681"/>
      <c r="G40" s="681"/>
      <c r="H40" s="681"/>
      <c r="I40" s="681"/>
    </row>
    <row r="41" spans="1:9" x14ac:dyDescent="0.15">
      <c r="A41" s="681"/>
      <c r="B41" s="681"/>
      <c r="C41" s="681"/>
      <c r="D41" s="681"/>
      <c r="E41" s="681"/>
      <c r="F41" s="681"/>
      <c r="G41" s="681"/>
      <c r="H41" s="681"/>
      <c r="I41" s="681"/>
    </row>
    <row r="42" spans="1:9" x14ac:dyDescent="0.15">
      <c r="A42" s="681"/>
      <c r="B42" s="681"/>
      <c r="C42" s="681"/>
      <c r="D42" s="681"/>
      <c r="E42" s="681"/>
      <c r="F42" s="681"/>
      <c r="G42" s="681"/>
      <c r="H42" s="681"/>
      <c r="I42" s="681"/>
    </row>
    <row r="43" spans="1:9" x14ac:dyDescent="0.15">
      <c r="A43" s="681"/>
      <c r="B43" s="681"/>
      <c r="C43" s="681"/>
      <c r="D43" s="681"/>
      <c r="E43" s="681"/>
      <c r="F43" s="681"/>
      <c r="G43" s="681"/>
      <c r="H43" s="681"/>
      <c r="I43" s="681"/>
    </row>
    <row r="44" spans="1:9" x14ac:dyDescent="0.15">
      <c r="A44" s="681"/>
      <c r="B44" s="681"/>
      <c r="C44" s="681"/>
      <c r="D44" s="681"/>
      <c r="E44" s="681"/>
      <c r="F44" s="681"/>
      <c r="G44" s="681"/>
      <c r="H44" s="681"/>
      <c r="I44" s="681"/>
    </row>
    <row r="45" spans="1:9" x14ac:dyDescent="0.15">
      <c r="A45" s="681"/>
      <c r="B45" s="681"/>
      <c r="C45" s="681"/>
      <c r="D45" s="681"/>
      <c r="E45" s="681"/>
      <c r="F45" s="681"/>
      <c r="G45" s="681"/>
      <c r="H45" s="681"/>
      <c r="I45" s="681"/>
    </row>
    <row r="46" spans="1:9" x14ac:dyDescent="0.15">
      <c r="A46" s="681"/>
      <c r="B46" s="681"/>
      <c r="C46" s="681"/>
      <c r="D46" s="681"/>
      <c r="E46" s="681"/>
      <c r="F46" s="681"/>
      <c r="G46" s="681"/>
      <c r="H46" s="681"/>
      <c r="I46" s="681"/>
    </row>
    <row r="47" spans="1:9" x14ac:dyDescent="0.15">
      <c r="A47" s="681"/>
      <c r="B47" s="681"/>
      <c r="C47" s="681"/>
      <c r="D47" s="681"/>
      <c r="E47" s="681"/>
      <c r="F47" s="681"/>
      <c r="G47" s="681"/>
      <c r="H47" s="681"/>
      <c r="I47" s="681"/>
    </row>
    <row r="48" spans="1:9" x14ac:dyDescent="0.15">
      <c r="A48" s="681"/>
      <c r="B48" s="681"/>
      <c r="C48" s="681"/>
      <c r="D48" s="681"/>
      <c r="E48" s="681"/>
      <c r="F48" s="681"/>
      <c r="G48" s="681"/>
      <c r="H48" s="681"/>
      <c r="I48" s="681"/>
    </row>
    <row r="49" spans="1:9" x14ac:dyDescent="0.15">
      <c r="A49" s="681"/>
      <c r="B49" s="681"/>
      <c r="C49" s="681"/>
      <c r="D49" s="681"/>
      <c r="E49" s="681"/>
      <c r="F49" s="681"/>
      <c r="G49" s="681"/>
      <c r="H49" s="681"/>
      <c r="I49" s="681"/>
    </row>
    <row r="50" spans="1:9" x14ac:dyDescent="0.15">
      <c r="A50" s="681"/>
      <c r="B50" s="681"/>
      <c r="C50" s="681"/>
      <c r="D50" s="681"/>
      <c r="E50" s="681"/>
      <c r="F50" s="681"/>
      <c r="G50" s="681"/>
      <c r="H50" s="681"/>
      <c r="I50" s="681"/>
    </row>
    <row r="51" spans="1:9" x14ac:dyDescent="0.15">
      <c r="A51" s="681"/>
      <c r="B51" s="681"/>
      <c r="C51" s="681"/>
      <c r="D51" s="681"/>
      <c r="E51" s="681"/>
      <c r="F51" s="681"/>
      <c r="G51" s="681"/>
      <c r="H51" s="681"/>
      <c r="I51" s="681"/>
    </row>
    <row r="52" spans="1:9" x14ac:dyDescent="0.15">
      <c r="A52" s="681"/>
      <c r="B52" s="681"/>
      <c r="C52" s="681"/>
      <c r="D52" s="681"/>
      <c r="E52" s="681"/>
      <c r="F52" s="681"/>
      <c r="G52" s="681"/>
      <c r="H52" s="681"/>
      <c r="I52" s="681"/>
    </row>
    <row r="53" spans="1:9" x14ac:dyDescent="0.15">
      <c r="A53" s="681"/>
      <c r="B53" s="681"/>
      <c r="C53" s="681"/>
      <c r="D53" s="681"/>
      <c r="E53" s="681"/>
      <c r="F53" s="681"/>
      <c r="G53" s="681"/>
      <c r="H53" s="681"/>
      <c r="I53" s="681"/>
    </row>
    <row r="54" spans="1:9" x14ac:dyDescent="0.15">
      <c r="A54" s="681"/>
      <c r="B54" s="681"/>
      <c r="C54" s="681"/>
      <c r="D54" s="681"/>
      <c r="E54" s="681"/>
      <c r="F54" s="681"/>
      <c r="G54" s="681"/>
      <c r="H54" s="681"/>
      <c r="I54" s="681"/>
    </row>
    <row r="55" spans="1:9" x14ac:dyDescent="0.15">
      <c r="A55" s="681"/>
      <c r="B55" s="681"/>
      <c r="C55" s="681"/>
      <c r="D55" s="681"/>
      <c r="E55" s="681"/>
      <c r="F55" s="681"/>
      <c r="G55" s="681"/>
      <c r="H55" s="681"/>
      <c r="I55" s="681"/>
    </row>
    <row r="56" spans="1:9" x14ac:dyDescent="0.15">
      <c r="A56" s="681"/>
      <c r="B56" s="681"/>
      <c r="C56" s="681"/>
      <c r="D56" s="681"/>
      <c r="E56" s="681"/>
      <c r="F56" s="681"/>
      <c r="G56" s="681"/>
      <c r="H56" s="681"/>
      <c r="I56" s="681"/>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7B636-A14D-497B-BA21-7AE0251B1122}">
  <sheetPr codeName="Sheet40">
    <pageSetUpPr fitToPage="1"/>
  </sheetPr>
  <dimension ref="A1:I191"/>
  <sheetViews>
    <sheetView view="pageBreakPreview" zoomScaleNormal="100" zoomScaleSheetLayoutView="100" workbookViewId="0">
      <pane xSplit="2" ySplit="4" topLeftCell="C154" activePane="bottomRight" state="frozen"/>
      <selection pane="topRight" activeCell="C1" sqref="C1"/>
      <selection pane="bottomLeft" activeCell="A5" sqref="A5"/>
      <selection pane="bottomRight" activeCell="G183" sqref="G183"/>
    </sheetView>
  </sheetViews>
  <sheetFormatPr defaultRowHeight="13.5" x14ac:dyDescent="0.15"/>
  <cols>
    <col min="1" max="1" width="16.5" customWidth="1"/>
    <col min="2" max="2" width="13.125" customWidth="1"/>
    <col min="3" max="4" width="10.5" customWidth="1"/>
    <col min="5" max="5" width="10.875" customWidth="1"/>
    <col min="6" max="6" width="11.875" customWidth="1"/>
    <col min="7" max="9" width="13.5" customWidth="1"/>
    <col min="10" max="10" width="10.875" customWidth="1"/>
    <col min="11" max="11" width="11.875" customWidth="1"/>
    <col min="12" max="12" width="13.5" customWidth="1"/>
    <col min="13" max="14" width="10.5" customWidth="1"/>
    <col min="15" max="15" width="10.875" customWidth="1"/>
    <col min="16" max="16" width="11.875" customWidth="1"/>
    <col min="17" max="17" width="13.5" customWidth="1"/>
    <col min="18" max="19" width="10.5" customWidth="1"/>
    <col min="20" max="20" width="10.875" customWidth="1"/>
    <col min="21" max="21" width="11.875" customWidth="1"/>
    <col min="22" max="22" width="13.5" customWidth="1"/>
    <col min="23" max="24" width="10.5" customWidth="1"/>
    <col min="25" max="25" width="10.875" customWidth="1"/>
    <col min="26" max="26" width="11.875" customWidth="1"/>
    <col min="27" max="27" width="13.5" customWidth="1"/>
    <col min="28" max="29" width="10.5" customWidth="1"/>
    <col min="30" max="30" width="10.875" customWidth="1"/>
    <col min="31" max="31" width="11.875" customWidth="1"/>
    <col min="32" max="32" width="13.5" customWidth="1"/>
  </cols>
  <sheetData>
    <row r="1" spans="1:9" x14ac:dyDescent="0.15">
      <c r="A1" t="s">
        <v>567</v>
      </c>
    </row>
    <row r="2" spans="1:9" x14ac:dyDescent="0.15">
      <c r="A2" s="67"/>
      <c r="B2" s="67"/>
      <c r="C2" s="67"/>
      <c r="D2" s="67"/>
      <c r="E2" s="67"/>
      <c r="F2" s="67"/>
      <c r="G2" s="67"/>
      <c r="H2" s="67"/>
      <c r="I2" s="40" t="s">
        <v>376</v>
      </c>
    </row>
    <row r="3" spans="1:9" ht="15" customHeight="1" x14ac:dyDescent="0.15">
      <c r="A3" s="864" t="s">
        <v>412</v>
      </c>
      <c r="B3" s="693" t="s">
        <v>568</v>
      </c>
      <c r="C3" s="761" t="s">
        <v>569</v>
      </c>
      <c r="D3" s="761" t="s">
        <v>220</v>
      </c>
      <c r="E3" s="692" t="s">
        <v>570</v>
      </c>
      <c r="F3" s="691"/>
      <c r="G3" s="761" t="s">
        <v>571</v>
      </c>
      <c r="H3" s="692" t="s">
        <v>572</v>
      </c>
      <c r="I3" s="691"/>
    </row>
    <row r="4" spans="1:9" ht="15" customHeight="1" x14ac:dyDescent="0.15">
      <c r="A4" s="869"/>
      <c r="B4" s="769"/>
      <c r="C4" s="761"/>
      <c r="D4" s="761"/>
      <c r="E4" s="22" t="s">
        <v>573</v>
      </c>
      <c r="F4" s="22" t="s">
        <v>574</v>
      </c>
      <c r="G4" s="761"/>
      <c r="H4" s="22" t="s">
        <v>452</v>
      </c>
      <c r="I4" s="22" t="s">
        <v>453</v>
      </c>
    </row>
    <row r="5" spans="1:9" ht="15" customHeight="1" x14ac:dyDescent="0.15">
      <c r="A5" s="884">
        <v>45383</v>
      </c>
      <c r="B5" s="589" t="s">
        <v>129</v>
      </c>
      <c r="C5" s="590" cm="1">
        <f t="array" ref="C5">SUMPRODUCT((MOD(ROW(C17:C184)-MIN(ROW(C17:C184)),12)=0)*(C17:C184&gt;0)*C17:C184)</f>
        <v>2</v>
      </c>
      <c r="D5" s="590" cm="1">
        <f t="array" ref="D5">SUMPRODUCT((MOD(ROW(D17:D184)-MIN(ROW(D17:D184)),12)=0)*(D17:D184&gt;0)*D17:D184)</f>
        <v>91.699999999999989</v>
      </c>
      <c r="E5" s="590" cm="1">
        <f t="array" ref="E5">SUMPRODUCT((MOD(ROW(E17:E184)-MIN(ROW(E17:E184)),12)=0)*(E17:E184&gt;0)*E17:E184)</f>
        <v>3689</v>
      </c>
      <c r="F5" s="591" cm="1">
        <f t="array" ref="F5">SUMPRODUCT((MOD(ROW(F17:F184)-MIN(ROW(F17:F184)),12)=0)*(F17:F184&gt;0)*F17:F184)</f>
        <v>78938</v>
      </c>
      <c r="G5" s="591" cm="1">
        <f t="array" ref="G5">SUMPRODUCT((MOD(ROW(G17:G184)-MIN(ROW(G17:G184)),12)=0)*(G17:G184&gt;0)*G17:G184)</f>
        <v>47464293</v>
      </c>
      <c r="H5" s="591" cm="1">
        <f t="array" ref="H5">SUMPRODUCT((MOD(ROW(H17:H184)-MIN(ROW(H17:H184)),12)=0)*(H17:H184&gt;0)*H17:H184)</f>
        <v>46079775</v>
      </c>
      <c r="I5" s="591" cm="1">
        <f t="array" ref="I5">SUMPRODUCT((MOD(ROW(I17:I184)-MIN(ROW(I17:I184)),12)=0)*(I17:I184&gt;0)*I17:I184)</f>
        <v>0</v>
      </c>
    </row>
    <row r="6" spans="1:9" ht="15" customHeight="1" x14ac:dyDescent="0.15">
      <c r="A6" s="884">
        <v>45383</v>
      </c>
      <c r="B6" s="592" t="s">
        <v>575</v>
      </c>
      <c r="C6" s="134"/>
      <c r="D6" s="134" cm="1">
        <f t="array" ref="D6">SUMPRODUCT((MOD(ROW(D18:D184)-MIN(ROW(D18:D184)),12)=0)*(D18:D184&gt;0)*D18:D184)</f>
        <v>1.24</v>
      </c>
      <c r="E6" s="134" cm="1">
        <f t="array" ref="E6">SUMPRODUCT((MOD(ROW(E18:E184)-MIN(ROW(E18:E184)),12)=0)*(E18:E184&gt;0)*E18:E184)</f>
        <v>674</v>
      </c>
      <c r="F6" s="593" cm="1">
        <f t="array" ref="F6">SUMPRODUCT((MOD(ROW(F18:F184)-MIN(ROW(F18:F184)),12)=0)*(F18:F184&gt;0)*F18:F184)</f>
        <v>0</v>
      </c>
      <c r="G6" s="593" cm="1">
        <f t="array" ref="G6">SUMPRODUCT((MOD(ROW(G18:G184)-MIN(ROW(G18:G184)),12)=0)*(G18:G184&gt;0)*G18:G184)</f>
        <v>47000</v>
      </c>
      <c r="H6" s="593" cm="1">
        <f t="array" ref="H6">SUMPRODUCT((MOD(ROW(H18:H184)-MIN(ROW(H18:H184)),12)=0)*(H18:H184&gt;0)*H18:H184)</f>
        <v>31000</v>
      </c>
      <c r="I6" s="593" cm="1">
        <f t="array" ref="I6">SUMPRODUCT((MOD(ROW(I18:I184)-MIN(ROW(I18:I184)),12)=0)*(I18:I184&gt;0)*I18:I184)</f>
        <v>0</v>
      </c>
    </row>
    <row r="7" spans="1:9" ht="15" customHeight="1" x14ac:dyDescent="0.15">
      <c r="A7" s="884">
        <v>45383</v>
      </c>
      <c r="B7" s="592" t="s">
        <v>576</v>
      </c>
      <c r="C7" s="134"/>
      <c r="D7" s="134" cm="1">
        <f t="array" ref="D7">SUMPRODUCT((MOD(ROW(D19:D184)-MIN(ROW(D19:D184)),12)=0)*(D19:D184&gt;0)*D19:D184)</f>
        <v>0.69</v>
      </c>
      <c r="E7" s="134" cm="1">
        <f t="array" ref="E7">SUMPRODUCT((MOD(ROW(E19:E184)-MIN(ROW(E19:E184)),12)=0)*(E19:E184&gt;0)*E19:E184)</f>
        <v>0</v>
      </c>
      <c r="F7" s="593" cm="1">
        <f t="array" ref="F7">SUMPRODUCT((MOD(ROW(F19:F184)-MIN(ROW(F19:F184)),12)=0)*(F19:F184&gt;0)*F19:F184)</f>
        <v>1296</v>
      </c>
      <c r="G7" s="593" cm="1">
        <f t="array" ref="G7">SUMPRODUCT((MOD(ROW(G19:G184)-MIN(ROW(G19:G184)),12)=0)*(G19:G184&gt;0)*G19:G184)</f>
        <v>421000</v>
      </c>
      <c r="H7" s="593" cm="1">
        <f t="array" ref="H7">SUMPRODUCT((MOD(ROW(H19:H184)-MIN(ROW(H19:H184)),12)=0)*(H19:H184&gt;0)*H19:H184)</f>
        <v>421000</v>
      </c>
      <c r="I7" s="593" cm="1">
        <f t="array" ref="I7">SUMPRODUCT((MOD(ROW(I19:I184)-MIN(ROW(I19:I184)),12)=0)*(I19:I184&gt;0)*I19:I184)</f>
        <v>0</v>
      </c>
    </row>
    <row r="8" spans="1:9" ht="15" customHeight="1" x14ac:dyDescent="0.15">
      <c r="A8" s="884">
        <v>45383</v>
      </c>
      <c r="B8" s="592" t="s">
        <v>577</v>
      </c>
      <c r="C8" s="134"/>
      <c r="D8" s="134" cm="1">
        <f t="array" ref="D8">SUMPRODUCT((MOD(ROW(D20:D184)-MIN(ROW(D20:D184)),12)=0)*(D20:D184&gt;0)*D20:D184)</f>
        <v>0</v>
      </c>
      <c r="E8" s="134" cm="1">
        <f t="array" ref="E8">SUMPRODUCT((MOD(ROW(E20:E184)-MIN(ROW(E20:E184)),12)=0)*(E20:E184&gt;0)*E20:E184)</f>
        <v>0</v>
      </c>
      <c r="F8" s="593" cm="1">
        <f t="array" ref="F8">SUMPRODUCT((MOD(ROW(F20:F184)-MIN(ROW(F20:F184)),12)=0)*(F20:F184&gt;0)*F20:F184)</f>
        <v>0</v>
      </c>
      <c r="G8" s="593" cm="1">
        <f t="array" ref="G8">SUMPRODUCT((MOD(ROW(G20:G184)-MIN(ROW(G20:G184)),12)=0)*(G20:G184&gt;0)*G20:G184)</f>
        <v>0</v>
      </c>
      <c r="H8" s="593" cm="1">
        <f t="array" ref="H8">SUMPRODUCT((MOD(ROW(H20:H184)-MIN(ROW(H20:H184)),12)=0)*(H20:H184&gt;0)*H20:H184)</f>
        <v>0</v>
      </c>
      <c r="I8" s="593" cm="1">
        <f t="array" ref="I8">SUMPRODUCT((MOD(ROW(I20:I184)-MIN(ROW(I20:I184)),12)=0)*(I20:I184&gt;0)*I20:I184)</f>
        <v>0</v>
      </c>
    </row>
    <row r="9" spans="1:9" ht="15" customHeight="1" x14ac:dyDescent="0.15">
      <c r="A9" s="884">
        <v>45383</v>
      </c>
      <c r="B9" s="592" t="s">
        <v>578</v>
      </c>
      <c r="C9" s="134"/>
      <c r="D9" s="134" cm="1">
        <f t="array" ref="D9">SUMPRODUCT((MOD(ROW(D21:D184)-MIN(ROW(D21:D184)),12)=0)*(D21:D184&gt;0)*D21:D184)</f>
        <v>32.06</v>
      </c>
      <c r="E9" s="134" cm="1">
        <f t="array" ref="E9">SUMPRODUCT((MOD(ROW(E21:E184)-MIN(ROW(E21:E184)),12)=0)*(E21:E184&gt;0)*E21:E184)</f>
        <v>3013</v>
      </c>
      <c r="F9" s="593" cm="1">
        <f t="array" ref="F9">SUMPRODUCT((MOD(ROW(F21:F184)-MIN(ROW(F21:F184)),12)=0)*(F21:F184&gt;0)*F21:F184)</f>
        <v>0</v>
      </c>
      <c r="G9" s="593" cm="1">
        <f t="array" ref="G9">SUMPRODUCT((MOD(ROW(G21:G184)-MIN(ROW(G21:G184)),12)=0)*(G21:G184&gt;0)*G21:G184)</f>
        <v>4562000</v>
      </c>
      <c r="H9" s="593" cm="1">
        <f t="array" ref="H9">SUMPRODUCT((MOD(ROW(H21:H184)-MIN(ROW(H21:H184)),12)=0)*(H21:H184&gt;0)*H21:H184)</f>
        <v>4562000</v>
      </c>
      <c r="I9" s="593" cm="1">
        <f t="array" ref="I9">SUMPRODUCT((MOD(ROW(I21:I184)-MIN(ROW(I21:I184)),12)=0)*(I21:I184&gt;0)*I21:I184)</f>
        <v>0</v>
      </c>
    </row>
    <row r="10" spans="1:9" ht="15" customHeight="1" x14ac:dyDescent="0.15">
      <c r="A10" s="884">
        <v>45383</v>
      </c>
      <c r="B10" s="592" t="s">
        <v>579</v>
      </c>
      <c r="C10" s="134"/>
      <c r="D10" s="134" cm="1">
        <f t="array" ref="D10">SUMPRODUCT((MOD(ROW(D22:D184)-MIN(ROW(D22:D184)),12)=0)*(D22:D184&gt;0)*D22:D184)</f>
        <v>16.05</v>
      </c>
      <c r="E10" s="134" cm="1">
        <f t="array" ref="E10">SUMPRODUCT((MOD(ROW(E22:E184)-MIN(ROW(E22:E184)),12)=0)*(E22:E184&gt;0)*E22:E184)</f>
        <v>0</v>
      </c>
      <c r="F10" s="593" cm="1">
        <f t="array" ref="F10">SUMPRODUCT((MOD(ROW(F22:F184)-MIN(ROW(F22:F184)),12)=0)*(F22:F184&gt;0)*F22:F184)</f>
        <v>32534</v>
      </c>
      <c r="G10" s="593" cm="1">
        <f t="array" ref="G10">SUMPRODUCT((MOD(ROW(G22:G184)-MIN(ROW(G22:G184)),12)=0)*(G22:G184&gt;0)*G22:G184)</f>
        <v>27298578</v>
      </c>
      <c r="H10" s="593" cm="1">
        <f t="array" ref="H10">SUMPRODUCT((MOD(ROW(H22:H184)-MIN(ROW(H22:H184)),12)=0)*(H22:H184&gt;0)*H22:H184)</f>
        <v>25930060</v>
      </c>
      <c r="I10" s="593" cm="1">
        <f t="array" ref="I10">SUMPRODUCT((MOD(ROW(I22:I184)-MIN(ROW(I22:I184)),12)=0)*(I22:I184&gt;0)*I22:I184)</f>
        <v>0</v>
      </c>
    </row>
    <row r="11" spans="1:9" ht="15" customHeight="1" x14ac:dyDescent="0.15">
      <c r="A11" s="884">
        <v>45383</v>
      </c>
      <c r="B11" s="592" t="s">
        <v>580</v>
      </c>
      <c r="C11" s="134"/>
      <c r="D11" s="134" cm="1">
        <f t="array" ref="D11">SUMPRODUCT((MOD(ROW(D23:D184)-MIN(ROW(D23:D184)),12)=0)*(D23:D184&gt;0)*D23:D184)</f>
        <v>0</v>
      </c>
      <c r="E11" s="134" cm="1">
        <f t="array" ref="E11">SUMPRODUCT((MOD(ROW(E23:E184)-MIN(ROW(E23:E184)),12)=0)*(E23:E184&gt;0)*E23:E184)</f>
        <v>0</v>
      </c>
      <c r="F11" s="593" cm="1">
        <f t="array" ref="F11">SUMPRODUCT((MOD(ROW(F23:F184)-MIN(ROW(F23:F184)),12)=0)*(F23:F184&gt;0)*F23:F184)</f>
        <v>0</v>
      </c>
      <c r="G11" s="593" cm="1">
        <f t="array" ref="G11">SUMPRODUCT((MOD(ROW(G23:G184)-MIN(ROW(G23:G184)),12)=0)*(G23:G184&gt;0)*G23:G184)</f>
        <v>0</v>
      </c>
      <c r="H11" s="593" cm="1">
        <f t="array" ref="H11">SUMPRODUCT((MOD(ROW(H23:H184)-MIN(ROW(H23:H184)),12)=0)*(H23:H184&gt;0)*H23:H184)</f>
        <v>0</v>
      </c>
      <c r="I11" s="593" cm="1">
        <f t="array" ref="I11">SUMPRODUCT((MOD(ROW(I23:I184)-MIN(ROW(I23:I184)),12)=0)*(I23:I184&gt;0)*I23:I184)</f>
        <v>0</v>
      </c>
    </row>
    <row r="12" spans="1:9" ht="15" customHeight="1" x14ac:dyDescent="0.15">
      <c r="A12" s="884">
        <v>45383</v>
      </c>
      <c r="B12" s="592" t="s">
        <v>581</v>
      </c>
      <c r="C12" s="134" cm="1">
        <f t="array" ref="C12">SUMPRODUCT((MOD(ROW(C24:C184)-MIN(ROW(C24:C184)),12)=0)*(C24:C184&gt;0)*C24:C184)</f>
        <v>0</v>
      </c>
      <c r="D12" s="134" cm="1">
        <f t="array" ref="D12">SUMPRODUCT((MOD(ROW(D24:D184)-MIN(ROW(D24:D184)),12)=0)*(D24:D184&gt;0)*D24:D184)</f>
        <v>0</v>
      </c>
      <c r="E12" s="134" cm="1">
        <f t="array" ref="E12">SUMPRODUCT((MOD(ROW(E24:E184)-MIN(ROW(E24:E184)),12)=0)*(E24:E184&gt;0)*E24:E184)</f>
        <v>0</v>
      </c>
      <c r="F12" s="593" cm="1">
        <f t="array" ref="F12">SUMPRODUCT((MOD(ROW(F24:F184)-MIN(ROW(F24:F184)),12)=0)*(F24:F184&gt;0)*F24:F184)</f>
        <v>0</v>
      </c>
      <c r="G12" s="593" cm="1">
        <f t="array" ref="G12">SUMPRODUCT((MOD(ROW(G24:G184)-MIN(ROW(G24:G184)),12)=0)*(G24:G184&gt;0)*G24:G184)</f>
        <v>0</v>
      </c>
      <c r="H12" s="593" cm="1">
        <f t="array" ref="H12">SUMPRODUCT((MOD(ROW(H24:H184)-MIN(ROW(H24:H184)),12)=0)*(H24:H184&gt;0)*H24:H184)</f>
        <v>0</v>
      </c>
      <c r="I12" s="593" cm="1">
        <f t="array" ref="I12">SUMPRODUCT((MOD(ROW(I24:I184)-MIN(ROW(I24:I184)),12)=0)*(I24:I184&gt;0)*I24:I184)</f>
        <v>0</v>
      </c>
    </row>
    <row r="13" spans="1:9" ht="15" customHeight="1" x14ac:dyDescent="0.15">
      <c r="A13" s="884">
        <v>45383</v>
      </c>
      <c r="B13" s="592" t="s">
        <v>582</v>
      </c>
      <c r="C13" s="134" cm="1">
        <f t="array" ref="C13">SUMPRODUCT((MOD(ROW(C25:C184)-MIN(ROW(C25:C184)),12)=0)*(C25:C184&gt;0)*C25:C184)</f>
        <v>0</v>
      </c>
      <c r="D13" s="134" cm="1">
        <f t="array" ref="D13">SUMPRODUCT((MOD(ROW(D25:D184)-MIN(ROW(D25:D184)),12)=0)*(D25:D184&gt;0)*D25:D184)</f>
        <v>0</v>
      </c>
      <c r="E13" s="134" cm="1">
        <f t="array" ref="E13">SUMPRODUCT((MOD(ROW(E25:E184)-MIN(ROW(E25:E184)),12)=0)*(E25:E184&gt;0)*E25:E184)</f>
        <v>0</v>
      </c>
      <c r="F13" s="593" cm="1">
        <f t="array" ref="F13">SUMPRODUCT((MOD(ROW(F25:F184)-MIN(ROW(F25:F184)),12)=0)*(F25:F184&gt;0)*F25:F184)</f>
        <v>0</v>
      </c>
      <c r="G13" s="593" cm="1">
        <f t="array" ref="G13">SUMPRODUCT((MOD(ROW(G25:G184)-MIN(ROW(G25:G184)),12)=0)*(G25:G184&gt;0)*G25:G184)</f>
        <v>0</v>
      </c>
      <c r="H13" s="593" cm="1">
        <f t="array" ref="H13">SUMPRODUCT((MOD(ROW(H25:H184)-MIN(ROW(H25:H184)),12)=0)*(H25:H184&gt;0)*H25:H184)</f>
        <v>0</v>
      </c>
      <c r="I13" s="593" cm="1">
        <f t="array" ref="I13">SUMPRODUCT((MOD(ROW(I25:I184)-MIN(ROW(I25:I184)),12)=0)*(I25:I184&gt;0)*I25:I184)</f>
        <v>0</v>
      </c>
    </row>
    <row r="14" spans="1:9" ht="15" customHeight="1" x14ac:dyDescent="0.15">
      <c r="A14" s="884">
        <v>45383</v>
      </c>
      <c r="B14" s="592" t="s">
        <v>583</v>
      </c>
      <c r="C14" s="134" cm="1">
        <f t="array" ref="C14">SUMPRODUCT((MOD(ROW(C26:C184)-MIN(ROW(C26:C184)),12)=0)*(C26:C184&gt;0)*C26:C184)</f>
        <v>2</v>
      </c>
      <c r="D14" s="134" cm="1">
        <f t="array" ref="D14">SUMPRODUCT((MOD(ROW(D26:D184)-MIN(ROW(D26:D184)),12)=0)*(D26:D184&gt;0)*D26:D184)</f>
        <v>0.03</v>
      </c>
      <c r="E14" s="134" cm="1">
        <f t="array" ref="E14">SUMPRODUCT((MOD(ROW(E26:E184)-MIN(ROW(E26:E184)),12)=0)*(E26:E184&gt;0)*E26:E184)</f>
        <v>2</v>
      </c>
      <c r="F14" s="593" cm="1">
        <f t="array" ref="F14">SUMPRODUCT((MOD(ROW(F26:F184)-MIN(ROW(F26:F184)),12)=0)*(F26:F184&gt;0)*F26:F184)</f>
        <v>0</v>
      </c>
      <c r="G14" s="593" cm="1">
        <f t="array" ref="G14">SUMPRODUCT((MOD(ROW(G26:G184)-MIN(ROW(G26:G184)),12)=0)*(G26:G184&gt;0)*G26:G184)</f>
        <v>5000</v>
      </c>
      <c r="H14" s="593" cm="1">
        <f t="array" ref="H14">SUMPRODUCT((MOD(ROW(H26:H184)-MIN(ROW(H26:H184)),12)=0)*(H26:H184&gt;0)*H26:H184)</f>
        <v>5000</v>
      </c>
      <c r="I14" s="593" cm="1">
        <f t="array" ref="I14">SUMPRODUCT((MOD(ROW(I26:I184)-MIN(ROW(I26:I184)),12)=0)*(I26:I184&gt;0)*I26:I184)</f>
        <v>0</v>
      </c>
    </row>
    <row r="15" spans="1:9" ht="13.5" customHeight="1" x14ac:dyDescent="0.15">
      <c r="A15" s="884">
        <v>45383</v>
      </c>
      <c r="B15" s="592" t="s">
        <v>584</v>
      </c>
      <c r="C15" s="134"/>
      <c r="D15" s="134" cm="1">
        <f t="array" ref="D15">SUMPRODUCT((MOD(ROW(D27:D184)-MIN(ROW(D27:D184)),12)=0)*(D27:D184&gt;0)*D27:D184)</f>
        <v>0</v>
      </c>
      <c r="E15" s="134" cm="1">
        <f t="array" ref="E15">SUMPRODUCT((MOD(ROW(E27:E184)-MIN(ROW(E27:E184)),12)=0)*(E27:E184&gt;0)*E27:E184)</f>
        <v>0</v>
      </c>
      <c r="F15" s="593" cm="1">
        <f t="array" ref="F15">SUMPRODUCT((MOD(ROW(F27:F184)-MIN(ROW(F27:F184)),12)=0)*(F27:F184&gt;0)*F27:F184)</f>
        <v>0</v>
      </c>
      <c r="G15" s="593" cm="1">
        <f t="array" ref="G15">SUMPRODUCT((MOD(ROW(G27:G184)-MIN(ROW(G27:G184)),12)=0)*(G27:G184&gt;0)*G27:G184)</f>
        <v>0</v>
      </c>
      <c r="H15" s="593" cm="1">
        <f t="array" ref="H15">SUMPRODUCT((MOD(ROW(H27:H184)-MIN(ROW(H27:H184)),12)=0)*(H27:H184&gt;0)*H27:H184)</f>
        <v>0</v>
      </c>
      <c r="I15" s="593" cm="1">
        <f t="array" ref="I15">SUMPRODUCT((MOD(ROW(I27:I184)-MIN(ROW(I27:I184)),12)=0)*(I27:I184&gt;0)*I27:I184)</f>
        <v>0</v>
      </c>
    </row>
    <row r="16" spans="1:9" ht="13.5" customHeight="1" thickBot="1" x14ac:dyDescent="0.2">
      <c r="A16" s="885">
        <v>45383</v>
      </c>
      <c r="B16" s="594" t="s">
        <v>369</v>
      </c>
      <c r="C16" s="595"/>
      <c r="D16" s="595" cm="1">
        <f t="array" ref="D16">SUMPRODUCT((MOD(ROW(D28:D184)-MIN(ROW(D28:D184)),12)=0)*(D28:D184&gt;0)*D28:D184)</f>
        <v>41.629999999999995</v>
      </c>
      <c r="E16" s="595" cm="1">
        <f t="array" ref="E16">SUMPRODUCT((MOD(ROW(E28:E184)-MIN(ROW(E28:E184)),12)=0)*(E28:E184&gt;0)*E28:E184)</f>
        <v>0</v>
      </c>
      <c r="F16" s="596" cm="1">
        <f t="array" ref="F16">SUMPRODUCT((MOD(ROW(F28:F184)-MIN(ROW(F28:F184)),12)=0)*(F28:F184&gt;0)*F28:F184)</f>
        <v>45108</v>
      </c>
      <c r="G16" s="596" cm="1">
        <f t="array" ref="G16">SUMPRODUCT((MOD(ROW(G28:G184)-MIN(ROW(G28:G184)),12)=0)*(G28:G184&gt;0)*G28:G184)</f>
        <v>15130715</v>
      </c>
      <c r="H16" s="596" cm="1">
        <f t="array" ref="H16">SUMPRODUCT((MOD(ROW(H28:H184)-MIN(ROW(H28:H184)),12)=0)*(H28:H184&gt;0)*H28:H184)</f>
        <v>15130715</v>
      </c>
      <c r="I16" s="596" cm="1">
        <f t="array" ref="I16">SUMPRODUCT((MOD(ROW(I28:I184)-MIN(ROW(I28:I184)),12)=0)*(I28:I184&gt;0)*I28:I184)</f>
        <v>0</v>
      </c>
    </row>
    <row r="17" spans="1:9" ht="13.5" customHeight="1" thickTop="1" x14ac:dyDescent="0.15">
      <c r="A17" s="886" t="s">
        <v>130</v>
      </c>
      <c r="B17" s="597" t="s">
        <v>129</v>
      </c>
      <c r="C17" s="136">
        <f>SUM(C24:C26)</f>
        <v>0</v>
      </c>
      <c r="D17" s="136">
        <f t="shared" ref="D17:I17" si="0">SUM(D18:D28)</f>
        <v>8.23</v>
      </c>
      <c r="E17" s="136">
        <f t="shared" si="0"/>
        <v>908</v>
      </c>
      <c r="F17" s="598">
        <f t="shared" si="0"/>
        <v>0</v>
      </c>
      <c r="G17" s="598">
        <f t="shared" si="0"/>
        <v>91000</v>
      </c>
      <c r="H17" s="598">
        <f t="shared" si="0"/>
        <v>91000</v>
      </c>
      <c r="I17" s="598">
        <f t="shared" si="0"/>
        <v>0</v>
      </c>
    </row>
    <row r="18" spans="1:9" ht="13.5" customHeight="1" x14ac:dyDescent="0.15">
      <c r="A18" s="761" t="s">
        <v>130</v>
      </c>
      <c r="B18" s="592" t="s">
        <v>575</v>
      </c>
      <c r="C18" s="134"/>
      <c r="D18" s="382"/>
      <c r="E18" s="382"/>
      <c r="F18" s="599"/>
      <c r="G18" s="599"/>
      <c r="H18" s="599"/>
      <c r="I18" s="599"/>
    </row>
    <row r="19" spans="1:9" x14ac:dyDescent="0.15">
      <c r="A19" s="761" t="s">
        <v>130</v>
      </c>
      <c r="B19" s="592" t="s">
        <v>576</v>
      </c>
      <c r="C19" s="134"/>
      <c r="D19" s="382"/>
      <c r="E19" s="382"/>
      <c r="F19" s="599"/>
      <c r="G19" s="599"/>
      <c r="H19" s="599"/>
      <c r="I19" s="599"/>
    </row>
    <row r="20" spans="1:9" x14ac:dyDescent="0.15">
      <c r="A20" s="761" t="s">
        <v>130</v>
      </c>
      <c r="B20" s="592" t="s">
        <v>577</v>
      </c>
      <c r="C20" s="134"/>
      <c r="D20" s="382"/>
      <c r="E20" s="382"/>
      <c r="F20" s="599"/>
      <c r="G20" s="599"/>
      <c r="H20" s="599"/>
      <c r="I20" s="599"/>
    </row>
    <row r="21" spans="1:9" x14ac:dyDescent="0.15">
      <c r="A21" s="761" t="s">
        <v>130</v>
      </c>
      <c r="B21" s="592" t="s">
        <v>578</v>
      </c>
      <c r="C21" s="134"/>
      <c r="D21" s="382">
        <v>8.23</v>
      </c>
      <c r="E21" s="382">
        <v>908</v>
      </c>
      <c r="F21" s="599"/>
      <c r="G21" s="599">
        <v>91000</v>
      </c>
      <c r="H21" s="599">
        <v>91000</v>
      </c>
      <c r="I21" s="599"/>
    </row>
    <row r="22" spans="1:9" x14ac:dyDescent="0.15">
      <c r="A22" s="761" t="s">
        <v>130</v>
      </c>
      <c r="B22" s="592" t="s">
        <v>579</v>
      </c>
      <c r="C22" s="134"/>
      <c r="D22" s="382"/>
      <c r="E22" s="382"/>
      <c r="F22" s="599"/>
      <c r="G22" s="599"/>
      <c r="H22" s="599"/>
      <c r="I22" s="599"/>
    </row>
    <row r="23" spans="1:9" x14ac:dyDescent="0.15">
      <c r="A23" s="761" t="s">
        <v>130</v>
      </c>
      <c r="B23" s="592" t="s">
        <v>580</v>
      </c>
      <c r="C23" s="134"/>
      <c r="D23" s="382"/>
      <c r="E23" s="382"/>
      <c r="F23" s="599"/>
      <c r="G23" s="599"/>
      <c r="H23" s="599"/>
      <c r="I23" s="599"/>
    </row>
    <row r="24" spans="1:9" x14ac:dyDescent="0.15">
      <c r="A24" s="761" t="s">
        <v>130</v>
      </c>
      <c r="B24" s="592" t="s">
        <v>581</v>
      </c>
      <c r="C24" s="382"/>
      <c r="D24" s="382"/>
      <c r="E24" s="382"/>
      <c r="F24" s="599"/>
      <c r="G24" s="599"/>
      <c r="H24" s="599"/>
      <c r="I24" s="599"/>
    </row>
    <row r="25" spans="1:9" x14ac:dyDescent="0.15">
      <c r="A25" s="761" t="s">
        <v>130</v>
      </c>
      <c r="B25" s="592" t="s">
        <v>582</v>
      </c>
      <c r="C25" s="382"/>
      <c r="D25" s="382"/>
      <c r="E25" s="382"/>
      <c r="F25" s="599"/>
      <c r="G25" s="599"/>
      <c r="H25" s="599"/>
      <c r="I25" s="599"/>
    </row>
    <row r="26" spans="1:9" x14ac:dyDescent="0.15">
      <c r="A26" s="761" t="s">
        <v>130</v>
      </c>
      <c r="B26" s="592" t="s">
        <v>583</v>
      </c>
      <c r="C26" s="382"/>
      <c r="D26" s="382"/>
      <c r="E26" s="382"/>
      <c r="F26" s="599"/>
      <c r="G26" s="599"/>
      <c r="H26" s="599"/>
      <c r="I26" s="599"/>
    </row>
    <row r="27" spans="1:9" x14ac:dyDescent="0.15">
      <c r="A27" s="761" t="s">
        <v>130</v>
      </c>
      <c r="B27" s="592" t="s">
        <v>584</v>
      </c>
      <c r="C27" s="134"/>
      <c r="D27" s="382"/>
      <c r="E27" s="382"/>
      <c r="F27" s="599"/>
      <c r="G27" s="599"/>
      <c r="H27" s="599"/>
      <c r="I27" s="599"/>
    </row>
    <row r="28" spans="1:9" x14ac:dyDescent="0.15">
      <c r="A28" s="882" t="s">
        <v>130</v>
      </c>
      <c r="B28" s="600" t="s">
        <v>369</v>
      </c>
      <c r="C28" s="60"/>
      <c r="D28" s="495"/>
      <c r="E28" s="495"/>
      <c r="F28" s="601"/>
      <c r="G28" s="601"/>
      <c r="H28" s="601"/>
      <c r="I28" s="601"/>
    </row>
    <row r="29" spans="1:9" x14ac:dyDescent="0.15">
      <c r="A29" s="881" t="s">
        <v>131</v>
      </c>
      <c r="B29" s="602" t="s">
        <v>129</v>
      </c>
      <c r="C29" s="39">
        <f>SUM(C36:C38)</f>
        <v>0</v>
      </c>
      <c r="D29" s="39">
        <f t="shared" ref="D29:I29" si="1">SUM(D30:D40)</f>
        <v>3.15</v>
      </c>
      <c r="E29" s="39">
        <f t="shared" si="1"/>
        <v>305</v>
      </c>
      <c r="F29" s="603">
        <f t="shared" si="1"/>
        <v>0</v>
      </c>
      <c r="G29" s="603">
        <f t="shared" si="1"/>
        <v>30000</v>
      </c>
      <c r="H29" s="603">
        <f t="shared" si="1"/>
        <v>30000</v>
      </c>
      <c r="I29" s="603">
        <f t="shared" si="1"/>
        <v>0</v>
      </c>
    </row>
    <row r="30" spans="1:9" x14ac:dyDescent="0.15">
      <c r="A30" s="761" t="s">
        <v>131</v>
      </c>
      <c r="B30" s="592" t="s">
        <v>575</v>
      </c>
      <c r="C30" s="134"/>
      <c r="D30" s="382"/>
      <c r="E30" s="382"/>
      <c r="F30" s="599"/>
      <c r="G30" s="599"/>
      <c r="H30" s="599"/>
      <c r="I30" s="599"/>
    </row>
    <row r="31" spans="1:9" x14ac:dyDescent="0.15">
      <c r="A31" s="761" t="s">
        <v>131</v>
      </c>
      <c r="B31" s="592" t="s">
        <v>576</v>
      </c>
      <c r="C31" s="134"/>
      <c r="D31" s="382"/>
      <c r="E31" s="382"/>
      <c r="F31" s="599"/>
      <c r="G31" s="599"/>
      <c r="H31" s="599"/>
      <c r="I31" s="599"/>
    </row>
    <row r="32" spans="1:9" x14ac:dyDescent="0.15">
      <c r="A32" s="761" t="s">
        <v>131</v>
      </c>
      <c r="B32" s="592" t="s">
        <v>577</v>
      </c>
      <c r="C32" s="134"/>
      <c r="D32" s="382"/>
      <c r="E32" s="382"/>
      <c r="F32" s="599"/>
      <c r="G32" s="599"/>
      <c r="H32" s="599"/>
      <c r="I32" s="599"/>
    </row>
    <row r="33" spans="1:9" x14ac:dyDescent="0.15">
      <c r="A33" s="761" t="s">
        <v>131</v>
      </c>
      <c r="B33" s="592" t="s">
        <v>578</v>
      </c>
      <c r="C33" s="134"/>
      <c r="D33" s="382">
        <v>3.15</v>
      </c>
      <c r="E33" s="382">
        <v>305</v>
      </c>
      <c r="F33" s="599"/>
      <c r="G33" s="599">
        <v>30000</v>
      </c>
      <c r="H33" s="599">
        <v>30000</v>
      </c>
      <c r="I33" s="599"/>
    </row>
    <row r="34" spans="1:9" x14ac:dyDescent="0.15">
      <c r="A34" s="761" t="s">
        <v>131</v>
      </c>
      <c r="B34" s="592" t="s">
        <v>579</v>
      </c>
      <c r="C34" s="134"/>
      <c r="D34" s="382"/>
      <c r="E34" s="382"/>
      <c r="F34" s="599"/>
      <c r="G34" s="599"/>
      <c r="H34" s="599"/>
      <c r="I34" s="599"/>
    </row>
    <row r="35" spans="1:9" x14ac:dyDescent="0.15">
      <c r="A35" s="761" t="s">
        <v>131</v>
      </c>
      <c r="B35" s="592" t="s">
        <v>580</v>
      </c>
      <c r="C35" s="134"/>
      <c r="D35" s="382"/>
      <c r="E35" s="382"/>
      <c r="F35" s="599"/>
      <c r="G35" s="599"/>
      <c r="H35" s="599"/>
      <c r="I35" s="599"/>
    </row>
    <row r="36" spans="1:9" x14ac:dyDescent="0.15">
      <c r="A36" s="761" t="s">
        <v>131</v>
      </c>
      <c r="B36" s="592" t="s">
        <v>581</v>
      </c>
      <c r="C36" s="382"/>
      <c r="D36" s="382"/>
      <c r="E36" s="382"/>
      <c r="F36" s="599"/>
      <c r="G36" s="599"/>
      <c r="H36" s="599"/>
      <c r="I36" s="599"/>
    </row>
    <row r="37" spans="1:9" x14ac:dyDescent="0.15">
      <c r="A37" s="761" t="s">
        <v>131</v>
      </c>
      <c r="B37" s="592" t="s">
        <v>582</v>
      </c>
      <c r="C37" s="382"/>
      <c r="D37" s="382"/>
      <c r="E37" s="382"/>
      <c r="F37" s="599"/>
      <c r="G37" s="599"/>
      <c r="H37" s="599"/>
      <c r="I37" s="599"/>
    </row>
    <row r="38" spans="1:9" x14ac:dyDescent="0.15">
      <c r="A38" s="761" t="s">
        <v>131</v>
      </c>
      <c r="B38" s="592" t="s">
        <v>583</v>
      </c>
      <c r="C38" s="382"/>
      <c r="D38" s="382"/>
      <c r="E38" s="382"/>
      <c r="F38" s="599"/>
      <c r="G38" s="599"/>
      <c r="H38" s="599"/>
      <c r="I38" s="599"/>
    </row>
    <row r="39" spans="1:9" x14ac:dyDescent="0.15">
      <c r="A39" s="761" t="s">
        <v>131</v>
      </c>
      <c r="B39" s="592" t="s">
        <v>584</v>
      </c>
      <c r="C39" s="134"/>
      <c r="D39" s="382"/>
      <c r="E39" s="382"/>
      <c r="F39" s="599"/>
      <c r="G39" s="599"/>
      <c r="H39" s="599"/>
      <c r="I39" s="599"/>
    </row>
    <row r="40" spans="1:9" x14ac:dyDescent="0.15">
      <c r="A40" s="882" t="s">
        <v>131</v>
      </c>
      <c r="B40" s="600" t="s">
        <v>369</v>
      </c>
      <c r="C40" s="60"/>
      <c r="D40" s="495"/>
      <c r="E40" s="495"/>
      <c r="F40" s="601"/>
      <c r="G40" s="601"/>
      <c r="H40" s="601"/>
      <c r="I40" s="601"/>
    </row>
    <row r="41" spans="1:9" ht="12.95" customHeight="1" x14ac:dyDescent="0.15">
      <c r="A41" s="881" t="s">
        <v>132</v>
      </c>
      <c r="B41" s="602" t="s">
        <v>129</v>
      </c>
      <c r="C41" s="39">
        <f>SUM(C48:C50)</f>
        <v>0</v>
      </c>
      <c r="D41" s="39">
        <f t="shared" ref="D41:I41" si="2">SUM(D42:D52)</f>
        <v>3.4699999999999998</v>
      </c>
      <c r="E41" s="39">
        <f t="shared" si="2"/>
        <v>1255</v>
      </c>
      <c r="F41" s="603">
        <f t="shared" si="2"/>
        <v>0</v>
      </c>
      <c r="G41" s="603">
        <f t="shared" si="2"/>
        <v>106000</v>
      </c>
      <c r="H41" s="603">
        <f t="shared" si="2"/>
        <v>90000</v>
      </c>
      <c r="I41" s="603">
        <f t="shared" si="2"/>
        <v>0</v>
      </c>
    </row>
    <row r="42" spans="1:9" ht="12.95" customHeight="1" x14ac:dyDescent="0.15">
      <c r="A42" s="761" t="s">
        <v>132</v>
      </c>
      <c r="B42" s="592" t="s">
        <v>575</v>
      </c>
      <c r="C42" s="134"/>
      <c r="D42" s="382">
        <v>1.24</v>
      </c>
      <c r="E42" s="382">
        <v>674</v>
      </c>
      <c r="F42" s="599"/>
      <c r="G42" s="599">
        <v>47000</v>
      </c>
      <c r="H42" s="599">
        <v>31000</v>
      </c>
      <c r="I42" s="599"/>
    </row>
    <row r="43" spans="1:9" ht="12.95" customHeight="1" x14ac:dyDescent="0.15">
      <c r="A43" s="761" t="s">
        <v>132</v>
      </c>
      <c r="B43" s="592" t="s">
        <v>576</v>
      </c>
      <c r="C43" s="134"/>
      <c r="D43" s="382"/>
      <c r="E43" s="382"/>
      <c r="F43" s="599"/>
      <c r="G43" s="599"/>
      <c r="H43" s="599"/>
      <c r="I43" s="599"/>
    </row>
    <row r="44" spans="1:9" ht="12.95" customHeight="1" x14ac:dyDescent="0.15">
      <c r="A44" s="761" t="s">
        <v>132</v>
      </c>
      <c r="B44" s="592" t="s">
        <v>577</v>
      </c>
      <c r="C44" s="134"/>
      <c r="D44" s="382"/>
      <c r="E44" s="382"/>
      <c r="F44" s="599"/>
      <c r="G44" s="599"/>
      <c r="H44" s="599"/>
      <c r="I44" s="599"/>
    </row>
    <row r="45" spans="1:9" ht="12.95" customHeight="1" x14ac:dyDescent="0.15">
      <c r="A45" s="761" t="s">
        <v>132</v>
      </c>
      <c r="B45" s="592" t="s">
        <v>578</v>
      </c>
      <c r="C45" s="134"/>
      <c r="D45" s="382">
        <v>2.23</v>
      </c>
      <c r="E45" s="382">
        <v>581</v>
      </c>
      <c r="F45" s="599"/>
      <c r="G45" s="599">
        <v>59000</v>
      </c>
      <c r="H45" s="599">
        <v>59000</v>
      </c>
      <c r="I45" s="599"/>
    </row>
    <row r="46" spans="1:9" ht="12.95" customHeight="1" x14ac:dyDescent="0.15">
      <c r="A46" s="761" t="s">
        <v>132</v>
      </c>
      <c r="B46" s="592" t="s">
        <v>579</v>
      </c>
      <c r="C46" s="134"/>
      <c r="D46" s="382"/>
      <c r="E46" s="382"/>
      <c r="F46" s="599"/>
      <c r="G46" s="599"/>
      <c r="H46" s="599"/>
      <c r="I46" s="599"/>
    </row>
    <row r="47" spans="1:9" ht="12.95" customHeight="1" x14ac:dyDescent="0.15">
      <c r="A47" s="761" t="s">
        <v>132</v>
      </c>
      <c r="B47" s="592" t="s">
        <v>580</v>
      </c>
      <c r="C47" s="134"/>
      <c r="D47" s="382"/>
      <c r="E47" s="382"/>
      <c r="F47" s="599"/>
      <c r="G47" s="599"/>
      <c r="H47" s="599"/>
      <c r="I47" s="599"/>
    </row>
    <row r="48" spans="1:9" ht="12.95" customHeight="1" x14ac:dyDescent="0.15">
      <c r="A48" s="761" t="s">
        <v>132</v>
      </c>
      <c r="B48" s="592" t="s">
        <v>581</v>
      </c>
      <c r="C48" s="382"/>
      <c r="D48" s="382"/>
      <c r="E48" s="382"/>
      <c r="F48" s="599"/>
      <c r="G48" s="599"/>
      <c r="H48" s="599"/>
      <c r="I48" s="599"/>
    </row>
    <row r="49" spans="1:9" ht="12.95" customHeight="1" x14ac:dyDescent="0.15">
      <c r="A49" s="761" t="s">
        <v>132</v>
      </c>
      <c r="B49" s="592" t="s">
        <v>582</v>
      </c>
      <c r="C49" s="382"/>
      <c r="D49" s="382"/>
      <c r="E49" s="382"/>
      <c r="F49" s="599"/>
      <c r="G49" s="599"/>
      <c r="H49" s="599"/>
      <c r="I49" s="599"/>
    </row>
    <row r="50" spans="1:9" ht="12.95" customHeight="1" x14ac:dyDescent="0.15">
      <c r="A50" s="761" t="s">
        <v>132</v>
      </c>
      <c r="B50" s="592" t="s">
        <v>583</v>
      </c>
      <c r="C50" s="382"/>
      <c r="D50" s="382"/>
      <c r="E50" s="382"/>
      <c r="F50" s="599"/>
      <c r="G50" s="599"/>
      <c r="H50" s="599"/>
      <c r="I50" s="599"/>
    </row>
    <row r="51" spans="1:9" ht="12.95" customHeight="1" x14ac:dyDescent="0.15">
      <c r="A51" s="761" t="s">
        <v>132</v>
      </c>
      <c r="B51" s="592" t="s">
        <v>584</v>
      </c>
      <c r="C51" s="134"/>
      <c r="D51" s="382"/>
      <c r="E51" s="382"/>
      <c r="F51" s="599"/>
      <c r="G51" s="599"/>
      <c r="H51" s="599"/>
      <c r="I51" s="599"/>
    </row>
    <row r="52" spans="1:9" ht="12.95" customHeight="1" x14ac:dyDescent="0.15">
      <c r="A52" s="882" t="s">
        <v>132</v>
      </c>
      <c r="B52" s="600" t="s">
        <v>369</v>
      </c>
      <c r="C52" s="60"/>
      <c r="D52" s="495"/>
      <c r="E52" s="495"/>
      <c r="F52" s="601"/>
      <c r="G52" s="601"/>
      <c r="H52" s="601"/>
      <c r="I52" s="601"/>
    </row>
    <row r="53" spans="1:9" ht="12.95" customHeight="1" x14ac:dyDescent="0.15">
      <c r="A53" s="881" t="s">
        <v>133</v>
      </c>
      <c r="B53" s="602" t="s">
        <v>129</v>
      </c>
      <c r="C53" s="39">
        <f>SUM(C60:C62)</f>
        <v>0</v>
      </c>
      <c r="D53" s="39">
        <f t="shared" ref="D53:I53" si="3">SUM(D54:D64)</f>
        <v>0.05</v>
      </c>
      <c r="E53" s="39">
        <f t="shared" si="3"/>
        <v>5</v>
      </c>
      <c r="F53" s="603">
        <f t="shared" si="3"/>
        <v>0</v>
      </c>
      <c r="G53" s="603">
        <f t="shared" si="3"/>
        <v>1000</v>
      </c>
      <c r="H53" s="603">
        <f t="shared" si="3"/>
        <v>1000</v>
      </c>
      <c r="I53" s="603">
        <f t="shared" si="3"/>
        <v>0</v>
      </c>
    </row>
    <row r="54" spans="1:9" ht="12.95" customHeight="1" x14ac:dyDescent="0.15">
      <c r="A54" s="761" t="s">
        <v>133</v>
      </c>
      <c r="B54" s="592" t="s">
        <v>575</v>
      </c>
      <c r="C54" s="134"/>
      <c r="D54" s="382"/>
      <c r="E54" s="382"/>
      <c r="F54" s="599"/>
      <c r="G54" s="599"/>
      <c r="H54" s="599"/>
      <c r="I54" s="599"/>
    </row>
    <row r="55" spans="1:9" ht="12.95" customHeight="1" x14ac:dyDescent="0.15">
      <c r="A55" s="761" t="s">
        <v>133</v>
      </c>
      <c r="B55" s="592" t="s">
        <v>576</v>
      </c>
      <c r="C55" s="134"/>
      <c r="D55" s="382"/>
      <c r="E55" s="382"/>
      <c r="F55" s="599"/>
      <c r="G55" s="599"/>
      <c r="H55" s="599"/>
      <c r="I55" s="599"/>
    </row>
    <row r="56" spans="1:9" ht="12.95" customHeight="1" x14ac:dyDescent="0.15">
      <c r="A56" s="761" t="s">
        <v>133</v>
      </c>
      <c r="B56" s="592" t="s">
        <v>577</v>
      </c>
      <c r="C56" s="134"/>
      <c r="D56" s="382"/>
      <c r="E56" s="382"/>
      <c r="F56" s="599"/>
      <c r="G56" s="599"/>
      <c r="H56" s="599"/>
      <c r="I56" s="599"/>
    </row>
    <row r="57" spans="1:9" ht="12.95" customHeight="1" x14ac:dyDescent="0.15">
      <c r="A57" s="761" t="s">
        <v>133</v>
      </c>
      <c r="B57" s="592" t="s">
        <v>578</v>
      </c>
      <c r="C57" s="134"/>
      <c r="D57" s="382">
        <v>0.05</v>
      </c>
      <c r="E57" s="382">
        <v>5</v>
      </c>
      <c r="F57" s="599"/>
      <c r="G57" s="599">
        <v>1000</v>
      </c>
      <c r="H57" s="599">
        <v>1000</v>
      </c>
      <c r="I57" s="599"/>
    </row>
    <row r="58" spans="1:9" ht="12.95" customHeight="1" x14ac:dyDescent="0.15">
      <c r="A58" s="761" t="s">
        <v>133</v>
      </c>
      <c r="B58" s="592" t="s">
        <v>579</v>
      </c>
      <c r="C58" s="134"/>
      <c r="D58" s="382"/>
      <c r="E58" s="382"/>
      <c r="F58" s="599"/>
      <c r="G58" s="599"/>
      <c r="H58" s="599"/>
      <c r="I58" s="599"/>
    </row>
    <row r="59" spans="1:9" ht="12.95" customHeight="1" x14ac:dyDescent="0.15">
      <c r="A59" s="761" t="s">
        <v>133</v>
      </c>
      <c r="B59" s="592" t="s">
        <v>580</v>
      </c>
      <c r="C59" s="134"/>
      <c r="D59" s="382"/>
      <c r="E59" s="382"/>
      <c r="F59" s="599"/>
      <c r="G59" s="599"/>
      <c r="H59" s="599"/>
      <c r="I59" s="599"/>
    </row>
    <row r="60" spans="1:9" ht="12.95" customHeight="1" x14ac:dyDescent="0.15">
      <c r="A60" s="761" t="s">
        <v>133</v>
      </c>
      <c r="B60" s="592" t="s">
        <v>581</v>
      </c>
      <c r="C60" s="382"/>
      <c r="D60" s="382"/>
      <c r="E60" s="382"/>
      <c r="F60" s="599"/>
      <c r="G60" s="599"/>
      <c r="H60" s="599"/>
      <c r="I60" s="599"/>
    </row>
    <row r="61" spans="1:9" ht="12.95" customHeight="1" x14ac:dyDescent="0.15">
      <c r="A61" s="761" t="s">
        <v>133</v>
      </c>
      <c r="B61" s="592" t="s">
        <v>582</v>
      </c>
      <c r="C61" s="382"/>
      <c r="D61" s="382"/>
      <c r="E61" s="382"/>
      <c r="F61" s="599"/>
      <c r="G61" s="599"/>
      <c r="H61" s="599"/>
      <c r="I61" s="599"/>
    </row>
    <row r="62" spans="1:9" ht="12.95" customHeight="1" x14ac:dyDescent="0.15">
      <c r="A62" s="761" t="s">
        <v>133</v>
      </c>
      <c r="B62" s="592" t="s">
        <v>583</v>
      </c>
      <c r="C62" s="382"/>
      <c r="D62" s="382"/>
      <c r="E62" s="382"/>
      <c r="F62" s="599"/>
      <c r="G62" s="599"/>
      <c r="H62" s="599"/>
      <c r="I62" s="599"/>
    </row>
    <row r="63" spans="1:9" ht="12.95" customHeight="1" x14ac:dyDescent="0.15">
      <c r="A63" s="761" t="s">
        <v>133</v>
      </c>
      <c r="B63" s="592" t="s">
        <v>584</v>
      </c>
      <c r="C63" s="134"/>
      <c r="D63" s="382"/>
      <c r="E63" s="382"/>
      <c r="F63" s="599"/>
      <c r="G63" s="599"/>
      <c r="H63" s="599"/>
      <c r="I63" s="599"/>
    </row>
    <row r="64" spans="1:9" ht="12.95" customHeight="1" x14ac:dyDescent="0.15">
      <c r="A64" s="882" t="s">
        <v>133</v>
      </c>
      <c r="B64" s="600" t="s">
        <v>369</v>
      </c>
      <c r="C64" s="60"/>
      <c r="D64" s="495"/>
      <c r="E64" s="495"/>
      <c r="F64" s="601"/>
      <c r="G64" s="601"/>
      <c r="H64" s="601"/>
      <c r="I64" s="601"/>
    </row>
    <row r="65" spans="1:9" ht="12.95" customHeight="1" x14ac:dyDescent="0.15">
      <c r="A65" s="881" t="s">
        <v>134</v>
      </c>
      <c r="B65" s="602" t="s">
        <v>129</v>
      </c>
      <c r="C65" s="39">
        <f>SUM(C72:C74)</f>
        <v>2</v>
      </c>
      <c r="D65" s="39">
        <f t="shared" ref="D65:I65" si="4">SUM(D66:D76)</f>
        <v>8.7999999999999989</v>
      </c>
      <c r="E65" s="39">
        <f t="shared" si="4"/>
        <v>399</v>
      </c>
      <c r="F65" s="603">
        <f t="shared" si="4"/>
        <v>1602</v>
      </c>
      <c r="G65" s="603">
        <f t="shared" si="4"/>
        <v>3631000</v>
      </c>
      <c r="H65" s="603">
        <f t="shared" si="4"/>
        <v>3631000</v>
      </c>
      <c r="I65" s="603">
        <f t="shared" si="4"/>
        <v>0</v>
      </c>
    </row>
    <row r="66" spans="1:9" ht="12.95" customHeight="1" x14ac:dyDescent="0.15">
      <c r="A66" s="761" t="s">
        <v>134</v>
      </c>
      <c r="B66" s="592" t="s">
        <v>575</v>
      </c>
      <c r="C66" s="134"/>
      <c r="D66" s="382"/>
      <c r="E66" s="382"/>
      <c r="F66" s="599"/>
      <c r="G66" s="599"/>
      <c r="H66" s="599"/>
      <c r="I66" s="599"/>
    </row>
    <row r="67" spans="1:9" ht="12.95" customHeight="1" x14ac:dyDescent="0.15">
      <c r="A67" s="761" t="s">
        <v>134</v>
      </c>
      <c r="B67" s="592" t="s">
        <v>576</v>
      </c>
      <c r="C67" s="134"/>
      <c r="D67" s="382">
        <v>0.69</v>
      </c>
      <c r="E67" s="382"/>
      <c r="F67" s="599">
        <v>1296</v>
      </c>
      <c r="G67" s="599">
        <v>421000</v>
      </c>
      <c r="H67" s="599">
        <v>421000</v>
      </c>
      <c r="I67" s="599"/>
    </row>
    <row r="68" spans="1:9" ht="12.95" customHeight="1" x14ac:dyDescent="0.15">
      <c r="A68" s="761" t="s">
        <v>134</v>
      </c>
      <c r="B68" s="592" t="s">
        <v>577</v>
      </c>
      <c r="C68" s="134"/>
      <c r="D68" s="382"/>
      <c r="E68" s="382"/>
      <c r="F68" s="599"/>
      <c r="G68" s="599"/>
      <c r="H68" s="599"/>
      <c r="I68" s="599"/>
    </row>
    <row r="69" spans="1:9" ht="12.95" customHeight="1" x14ac:dyDescent="0.15">
      <c r="A69" s="761" t="s">
        <v>134</v>
      </c>
      <c r="B69" s="592" t="s">
        <v>578</v>
      </c>
      <c r="C69" s="134"/>
      <c r="D69" s="382">
        <v>7.89</v>
      </c>
      <c r="E69" s="382">
        <v>397</v>
      </c>
      <c r="F69" s="599"/>
      <c r="G69" s="599">
        <v>3097000</v>
      </c>
      <c r="H69" s="599">
        <v>3097000</v>
      </c>
      <c r="I69" s="599"/>
    </row>
    <row r="70" spans="1:9" ht="12.95" customHeight="1" x14ac:dyDescent="0.15">
      <c r="A70" s="761" t="s">
        <v>134</v>
      </c>
      <c r="B70" s="592" t="s">
        <v>579</v>
      </c>
      <c r="C70" s="134"/>
      <c r="D70" s="382">
        <v>0.12</v>
      </c>
      <c r="E70" s="382"/>
      <c r="F70" s="599">
        <v>172</v>
      </c>
      <c r="G70" s="599">
        <v>64000</v>
      </c>
      <c r="H70" s="599">
        <v>64000</v>
      </c>
      <c r="I70" s="599"/>
    </row>
    <row r="71" spans="1:9" ht="12.95" customHeight="1" x14ac:dyDescent="0.15">
      <c r="A71" s="761" t="s">
        <v>134</v>
      </c>
      <c r="B71" s="592" t="s">
        <v>580</v>
      </c>
      <c r="C71" s="134"/>
      <c r="D71" s="382"/>
      <c r="E71" s="382"/>
      <c r="F71" s="599"/>
      <c r="G71" s="599"/>
      <c r="H71" s="599"/>
      <c r="I71" s="599"/>
    </row>
    <row r="72" spans="1:9" ht="12.95" customHeight="1" x14ac:dyDescent="0.15">
      <c r="A72" s="761" t="s">
        <v>134</v>
      </c>
      <c r="B72" s="592" t="s">
        <v>581</v>
      </c>
      <c r="C72" s="382"/>
      <c r="D72" s="382"/>
      <c r="E72" s="382"/>
      <c r="F72" s="599"/>
      <c r="G72" s="599"/>
      <c r="H72" s="599"/>
      <c r="I72" s="599"/>
    </row>
    <row r="73" spans="1:9" ht="12.95" customHeight="1" x14ac:dyDescent="0.15">
      <c r="A73" s="761" t="s">
        <v>134</v>
      </c>
      <c r="B73" s="592" t="s">
        <v>582</v>
      </c>
      <c r="C73" s="382"/>
      <c r="D73" s="382"/>
      <c r="E73" s="382"/>
      <c r="F73" s="599"/>
      <c r="G73" s="599"/>
      <c r="H73" s="599"/>
      <c r="I73" s="599"/>
    </row>
    <row r="74" spans="1:9" ht="12.95" customHeight="1" x14ac:dyDescent="0.15">
      <c r="A74" s="761" t="s">
        <v>134</v>
      </c>
      <c r="B74" s="592" t="s">
        <v>583</v>
      </c>
      <c r="C74" s="382">
        <v>2</v>
      </c>
      <c r="D74" s="382">
        <v>0.03</v>
      </c>
      <c r="E74" s="382">
        <v>2</v>
      </c>
      <c r="F74" s="599"/>
      <c r="G74" s="599">
        <v>5000</v>
      </c>
      <c r="H74" s="599">
        <v>5000</v>
      </c>
      <c r="I74" s="599"/>
    </row>
    <row r="75" spans="1:9" ht="12.95" customHeight="1" x14ac:dyDescent="0.15">
      <c r="A75" s="761" t="s">
        <v>134</v>
      </c>
      <c r="B75" s="592" t="s">
        <v>584</v>
      </c>
      <c r="C75" s="134"/>
      <c r="D75" s="382"/>
      <c r="E75" s="382"/>
      <c r="F75" s="599"/>
      <c r="G75" s="599"/>
      <c r="H75" s="599"/>
      <c r="I75" s="599"/>
    </row>
    <row r="76" spans="1:9" ht="12.95" customHeight="1" x14ac:dyDescent="0.15">
      <c r="A76" s="882" t="s">
        <v>134</v>
      </c>
      <c r="B76" s="600" t="s">
        <v>369</v>
      </c>
      <c r="C76" s="60"/>
      <c r="D76" s="495">
        <v>7.0000000000000007E-2</v>
      </c>
      <c r="E76" s="495"/>
      <c r="F76" s="601">
        <v>134</v>
      </c>
      <c r="G76" s="601">
        <v>44000</v>
      </c>
      <c r="H76" s="601">
        <v>44000</v>
      </c>
      <c r="I76" s="601"/>
    </row>
    <row r="77" spans="1:9" ht="12.95" customHeight="1" x14ac:dyDescent="0.15">
      <c r="A77" s="881" t="s">
        <v>135</v>
      </c>
      <c r="B77" s="602" t="s">
        <v>129</v>
      </c>
      <c r="C77" s="39">
        <f>SUM(C84:C86)</f>
        <v>0</v>
      </c>
      <c r="D77" s="39">
        <f t="shared" ref="D77:I77" si="5">SUM(D78:D88)</f>
        <v>3.92</v>
      </c>
      <c r="E77" s="39">
        <f t="shared" si="5"/>
        <v>99</v>
      </c>
      <c r="F77" s="603">
        <f t="shared" si="5"/>
        <v>3830</v>
      </c>
      <c r="G77" s="603">
        <f t="shared" si="5"/>
        <v>4159725</v>
      </c>
      <c r="H77" s="603">
        <f t="shared" si="5"/>
        <v>2791207</v>
      </c>
      <c r="I77" s="603">
        <f t="shared" si="5"/>
        <v>0</v>
      </c>
    </row>
    <row r="78" spans="1:9" ht="12.95" customHeight="1" x14ac:dyDescent="0.15">
      <c r="A78" s="761" t="s">
        <v>135</v>
      </c>
      <c r="B78" s="592" t="s">
        <v>575</v>
      </c>
      <c r="C78" s="134"/>
      <c r="D78" s="382"/>
      <c r="E78" s="382"/>
      <c r="F78" s="599"/>
      <c r="G78" s="599"/>
      <c r="H78" s="599"/>
      <c r="I78" s="599"/>
    </row>
    <row r="79" spans="1:9" ht="12.95" customHeight="1" x14ac:dyDescent="0.15">
      <c r="A79" s="761" t="s">
        <v>135</v>
      </c>
      <c r="B79" s="592" t="s">
        <v>576</v>
      </c>
      <c r="C79" s="134"/>
      <c r="D79" s="382"/>
      <c r="E79" s="382"/>
      <c r="F79" s="599"/>
      <c r="G79" s="599"/>
      <c r="H79" s="599"/>
      <c r="I79" s="599"/>
    </row>
    <row r="80" spans="1:9" ht="12.95" customHeight="1" x14ac:dyDescent="0.15">
      <c r="A80" s="761" t="s">
        <v>135</v>
      </c>
      <c r="B80" s="592" t="s">
        <v>577</v>
      </c>
      <c r="C80" s="134"/>
      <c r="D80" s="382"/>
      <c r="E80" s="382"/>
      <c r="F80" s="599"/>
      <c r="G80" s="599"/>
      <c r="H80" s="599"/>
      <c r="I80" s="599"/>
    </row>
    <row r="81" spans="1:9" ht="12.95" customHeight="1" x14ac:dyDescent="0.15">
      <c r="A81" s="761" t="s">
        <v>135</v>
      </c>
      <c r="B81" s="592" t="s">
        <v>578</v>
      </c>
      <c r="C81" s="134"/>
      <c r="D81" s="382">
        <v>2.0099999999999998</v>
      </c>
      <c r="E81" s="382">
        <v>99</v>
      </c>
      <c r="F81" s="599"/>
      <c r="G81" s="599">
        <v>1010000</v>
      </c>
      <c r="H81" s="599">
        <v>1010000</v>
      </c>
      <c r="I81" s="599"/>
    </row>
    <row r="82" spans="1:9" ht="12.95" customHeight="1" x14ac:dyDescent="0.15">
      <c r="A82" s="761" t="s">
        <v>135</v>
      </c>
      <c r="B82" s="592" t="s">
        <v>579</v>
      </c>
      <c r="C82" s="134"/>
      <c r="D82" s="382">
        <v>1.91</v>
      </c>
      <c r="E82" s="382"/>
      <c r="F82" s="599">
        <f>1770+2060</f>
        <v>3830</v>
      </c>
      <c r="G82" s="599">
        <v>3149725</v>
      </c>
      <c r="H82" s="599">
        <v>1781207</v>
      </c>
      <c r="I82" s="599"/>
    </row>
    <row r="83" spans="1:9" ht="12.95" customHeight="1" x14ac:dyDescent="0.15">
      <c r="A83" s="761" t="s">
        <v>135</v>
      </c>
      <c r="B83" s="592" t="s">
        <v>580</v>
      </c>
      <c r="C83" s="134"/>
      <c r="D83" s="382"/>
      <c r="E83" s="382"/>
      <c r="F83" s="599"/>
      <c r="G83" s="599"/>
      <c r="H83" s="599"/>
      <c r="I83" s="599"/>
    </row>
    <row r="84" spans="1:9" ht="12.95" customHeight="1" x14ac:dyDescent="0.15">
      <c r="A84" s="761" t="s">
        <v>135</v>
      </c>
      <c r="B84" s="592" t="s">
        <v>581</v>
      </c>
      <c r="C84" s="382"/>
      <c r="D84" s="382"/>
      <c r="E84" s="382"/>
      <c r="F84" s="599"/>
      <c r="G84" s="599"/>
      <c r="H84" s="599"/>
      <c r="I84" s="599"/>
    </row>
    <row r="85" spans="1:9" ht="12.95" customHeight="1" x14ac:dyDescent="0.15">
      <c r="A85" s="761" t="s">
        <v>135</v>
      </c>
      <c r="B85" s="592" t="s">
        <v>582</v>
      </c>
      <c r="C85" s="382"/>
      <c r="D85" s="382"/>
      <c r="E85" s="382"/>
      <c r="F85" s="599"/>
      <c r="G85" s="599"/>
      <c r="H85" s="599"/>
      <c r="I85" s="599"/>
    </row>
    <row r="86" spans="1:9" ht="12.95" customHeight="1" x14ac:dyDescent="0.15">
      <c r="A86" s="761" t="s">
        <v>135</v>
      </c>
      <c r="B86" s="592" t="s">
        <v>583</v>
      </c>
      <c r="C86" s="382"/>
      <c r="D86" s="382"/>
      <c r="E86" s="382"/>
      <c r="F86" s="599"/>
      <c r="G86" s="599"/>
      <c r="H86" s="599"/>
      <c r="I86" s="599"/>
    </row>
    <row r="87" spans="1:9" ht="12.95" customHeight="1" x14ac:dyDescent="0.15">
      <c r="A87" s="761" t="s">
        <v>135</v>
      </c>
      <c r="B87" s="592" t="s">
        <v>584</v>
      </c>
      <c r="C87" s="134"/>
      <c r="D87" s="382"/>
      <c r="E87" s="382"/>
      <c r="F87" s="599"/>
      <c r="G87" s="599"/>
      <c r="H87" s="599"/>
      <c r="I87" s="599"/>
    </row>
    <row r="88" spans="1:9" ht="12.95" customHeight="1" x14ac:dyDescent="0.15">
      <c r="A88" s="882" t="s">
        <v>135</v>
      </c>
      <c r="B88" s="600" t="s">
        <v>369</v>
      </c>
      <c r="C88" s="60"/>
      <c r="D88" s="495"/>
      <c r="E88" s="495"/>
      <c r="F88" s="601"/>
      <c r="G88" s="601"/>
      <c r="H88" s="601"/>
      <c r="I88" s="601"/>
    </row>
    <row r="89" spans="1:9" ht="12.95" customHeight="1" x14ac:dyDescent="0.15">
      <c r="A89" s="881" t="s">
        <v>136</v>
      </c>
      <c r="B89" s="602" t="s">
        <v>129</v>
      </c>
      <c r="C89" s="39">
        <f>SUM(C96:C98)</f>
        <v>0</v>
      </c>
      <c r="D89" s="39">
        <f t="shared" ref="D89:I89" si="6">SUM(D90:D100)</f>
        <v>0.28999999999999998</v>
      </c>
      <c r="E89" s="39">
        <f t="shared" si="6"/>
        <v>71</v>
      </c>
      <c r="F89" s="603">
        <f t="shared" si="6"/>
        <v>0</v>
      </c>
      <c r="G89" s="603">
        <f t="shared" si="6"/>
        <v>7000</v>
      </c>
      <c r="H89" s="603">
        <f t="shared" si="6"/>
        <v>7000</v>
      </c>
      <c r="I89" s="603">
        <f t="shared" si="6"/>
        <v>0</v>
      </c>
    </row>
    <row r="90" spans="1:9" ht="12.95" customHeight="1" x14ac:dyDescent="0.15">
      <c r="A90" s="761" t="s">
        <v>136</v>
      </c>
      <c r="B90" s="592" t="s">
        <v>575</v>
      </c>
      <c r="C90" s="134"/>
      <c r="D90" s="382"/>
      <c r="E90" s="382"/>
      <c r="F90" s="599"/>
      <c r="G90" s="599"/>
      <c r="H90" s="599"/>
      <c r="I90" s="599"/>
    </row>
    <row r="91" spans="1:9" ht="12.95" customHeight="1" x14ac:dyDescent="0.15">
      <c r="A91" s="761" t="s">
        <v>136</v>
      </c>
      <c r="B91" s="592" t="s">
        <v>576</v>
      </c>
      <c r="C91" s="134"/>
      <c r="D91" s="382"/>
      <c r="E91" s="382"/>
      <c r="F91" s="599"/>
      <c r="G91" s="599"/>
      <c r="H91" s="599"/>
      <c r="I91" s="599"/>
    </row>
    <row r="92" spans="1:9" ht="12.95" customHeight="1" x14ac:dyDescent="0.15">
      <c r="A92" s="761" t="s">
        <v>136</v>
      </c>
      <c r="B92" s="592" t="s">
        <v>577</v>
      </c>
      <c r="C92" s="134"/>
      <c r="D92" s="382"/>
      <c r="E92" s="382"/>
      <c r="F92" s="599"/>
      <c r="G92" s="599"/>
      <c r="H92" s="599"/>
      <c r="I92" s="599"/>
    </row>
    <row r="93" spans="1:9" ht="12.95" customHeight="1" x14ac:dyDescent="0.15">
      <c r="A93" s="761" t="s">
        <v>136</v>
      </c>
      <c r="B93" s="592" t="s">
        <v>578</v>
      </c>
      <c r="C93" s="134"/>
      <c r="D93" s="382">
        <v>0.28999999999999998</v>
      </c>
      <c r="E93" s="382">
        <v>71</v>
      </c>
      <c r="F93" s="599"/>
      <c r="G93" s="599">
        <v>7000</v>
      </c>
      <c r="H93" s="599">
        <v>7000</v>
      </c>
      <c r="I93" s="599"/>
    </row>
    <row r="94" spans="1:9" ht="12.95" customHeight="1" x14ac:dyDescent="0.15">
      <c r="A94" s="761" t="s">
        <v>136</v>
      </c>
      <c r="B94" s="592" t="s">
        <v>579</v>
      </c>
      <c r="C94" s="134"/>
      <c r="D94" s="382"/>
      <c r="E94" s="382"/>
      <c r="F94" s="599"/>
      <c r="G94" s="599"/>
      <c r="H94" s="599"/>
      <c r="I94" s="599"/>
    </row>
    <row r="95" spans="1:9" ht="12.95" customHeight="1" x14ac:dyDescent="0.15">
      <c r="A95" s="761" t="s">
        <v>136</v>
      </c>
      <c r="B95" s="592" t="s">
        <v>580</v>
      </c>
      <c r="C95" s="134"/>
      <c r="D95" s="382"/>
      <c r="E95" s="382"/>
      <c r="F95" s="599"/>
      <c r="G95" s="599"/>
      <c r="H95" s="599"/>
      <c r="I95" s="599"/>
    </row>
    <row r="96" spans="1:9" ht="12.95" customHeight="1" x14ac:dyDescent="0.15">
      <c r="A96" s="761" t="s">
        <v>136</v>
      </c>
      <c r="B96" s="592" t="s">
        <v>581</v>
      </c>
      <c r="C96" s="382"/>
      <c r="D96" s="382"/>
      <c r="E96" s="382"/>
      <c r="F96" s="599"/>
      <c r="G96" s="599"/>
      <c r="H96" s="599"/>
      <c r="I96" s="599"/>
    </row>
    <row r="97" spans="1:9" ht="12.95" customHeight="1" x14ac:dyDescent="0.15">
      <c r="A97" s="761" t="s">
        <v>136</v>
      </c>
      <c r="B97" s="592" t="s">
        <v>582</v>
      </c>
      <c r="C97" s="382"/>
      <c r="D97" s="382"/>
      <c r="E97" s="382"/>
      <c r="F97" s="599"/>
      <c r="G97" s="599"/>
      <c r="H97" s="599"/>
      <c r="I97" s="599"/>
    </row>
    <row r="98" spans="1:9" ht="12.95" customHeight="1" x14ac:dyDescent="0.15">
      <c r="A98" s="761" t="s">
        <v>136</v>
      </c>
      <c r="B98" s="592" t="s">
        <v>583</v>
      </c>
      <c r="C98" s="382"/>
      <c r="D98" s="382"/>
      <c r="E98" s="382"/>
      <c r="F98" s="599"/>
      <c r="G98" s="599"/>
      <c r="H98" s="599"/>
      <c r="I98" s="599"/>
    </row>
    <row r="99" spans="1:9" ht="12.95" customHeight="1" x14ac:dyDescent="0.15">
      <c r="A99" s="761" t="s">
        <v>136</v>
      </c>
      <c r="B99" s="592" t="s">
        <v>584</v>
      </c>
      <c r="C99" s="134"/>
      <c r="D99" s="382"/>
      <c r="E99" s="382"/>
      <c r="F99" s="599"/>
      <c r="G99" s="599"/>
      <c r="H99" s="599"/>
      <c r="I99" s="599"/>
    </row>
    <row r="100" spans="1:9" ht="12.95" customHeight="1" x14ac:dyDescent="0.15">
      <c r="A100" s="882" t="s">
        <v>136</v>
      </c>
      <c r="B100" s="600" t="s">
        <v>369</v>
      </c>
      <c r="C100" s="60"/>
      <c r="D100" s="495"/>
      <c r="E100" s="495"/>
      <c r="F100" s="601"/>
      <c r="G100" s="601"/>
      <c r="H100" s="601"/>
      <c r="I100" s="601"/>
    </row>
    <row r="101" spans="1:9" ht="12.95" customHeight="1" x14ac:dyDescent="0.15">
      <c r="A101" s="881" t="s">
        <v>137</v>
      </c>
      <c r="B101" s="602" t="s">
        <v>129</v>
      </c>
      <c r="C101" s="39">
        <f>SUM(C108:C110)</f>
        <v>0</v>
      </c>
      <c r="D101" s="39">
        <f t="shared" ref="D101:I101" si="7">SUM(D102:D112)</f>
        <v>2.4199999999999995</v>
      </c>
      <c r="E101" s="39">
        <f t="shared" si="7"/>
        <v>273</v>
      </c>
      <c r="F101" s="603">
        <f t="shared" si="7"/>
        <v>364</v>
      </c>
      <c r="G101" s="603">
        <f t="shared" si="7"/>
        <v>108000</v>
      </c>
      <c r="H101" s="603">
        <f t="shared" si="7"/>
        <v>108000</v>
      </c>
      <c r="I101" s="603">
        <f t="shared" si="7"/>
        <v>0</v>
      </c>
    </row>
    <row r="102" spans="1:9" ht="12.95" customHeight="1" x14ac:dyDescent="0.15">
      <c r="A102" s="761" t="s">
        <v>137</v>
      </c>
      <c r="B102" s="592" t="s">
        <v>575</v>
      </c>
      <c r="C102" s="134"/>
      <c r="D102" s="382"/>
      <c r="E102" s="382"/>
      <c r="F102" s="599"/>
      <c r="G102" s="599"/>
      <c r="H102" s="599"/>
      <c r="I102" s="599"/>
    </row>
    <row r="103" spans="1:9" ht="12.95" customHeight="1" x14ac:dyDescent="0.15">
      <c r="A103" s="761" t="s">
        <v>137</v>
      </c>
      <c r="B103" s="592" t="s">
        <v>576</v>
      </c>
      <c r="C103" s="134"/>
      <c r="D103" s="382"/>
      <c r="E103" s="382"/>
      <c r="F103" s="599"/>
      <c r="G103" s="599"/>
      <c r="H103" s="599"/>
      <c r="I103" s="599"/>
    </row>
    <row r="104" spans="1:9" ht="12.95" customHeight="1" x14ac:dyDescent="0.15">
      <c r="A104" s="761" t="s">
        <v>137</v>
      </c>
      <c r="B104" s="592" t="s">
        <v>577</v>
      </c>
      <c r="C104" s="134"/>
      <c r="D104" s="382"/>
      <c r="E104" s="382"/>
      <c r="F104" s="599"/>
      <c r="G104" s="599"/>
      <c r="H104" s="599"/>
      <c r="I104" s="599"/>
    </row>
    <row r="105" spans="1:9" ht="12.95" customHeight="1" x14ac:dyDescent="0.15">
      <c r="A105" s="761" t="s">
        <v>137</v>
      </c>
      <c r="B105" s="592" t="s">
        <v>578</v>
      </c>
      <c r="C105" s="134"/>
      <c r="D105" s="382">
        <v>2.36</v>
      </c>
      <c r="E105" s="382">
        <v>273</v>
      </c>
      <c r="F105" s="599"/>
      <c r="G105" s="599">
        <v>27000</v>
      </c>
      <c r="H105" s="599">
        <v>27000</v>
      </c>
      <c r="I105" s="599"/>
    </row>
    <row r="106" spans="1:9" ht="12.95" customHeight="1" x14ac:dyDescent="0.15">
      <c r="A106" s="761" t="s">
        <v>137</v>
      </c>
      <c r="B106" s="592" t="s">
        <v>579</v>
      </c>
      <c r="C106" s="134"/>
      <c r="D106" s="382">
        <v>0.03</v>
      </c>
      <c r="E106" s="382"/>
      <c r="F106" s="599">
        <v>155</v>
      </c>
      <c r="G106" s="599">
        <v>25000</v>
      </c>
      <c r="H106" s="599">
        <v>25000</v>
      </c>
      <c r="I106" s="599"/>
    </row>
    <row r="107" spans="1:9" ht="12.95" customHeight="1" x14ac:dyDescent="0.15">
      <c r="A107" s="761" t="s">
        <v>137</v>
      </c>
      <c r="B107" s="592" t="s">
        <v>580</v>
      </c>
      <c r="C107" s="134"/>
      <c r="D107" s="382"/>
      <c r="E107" s="382"/>
      <c r="F107" s="599"/>
      <c r="G107" s="599"/>
      <c r="H107" s="599"/>
      <c r="I107" s="599"/>
    </row>
    <row r="108" spans="1:9" ht="12.95" customHeight="1" x14ac:dyDescent="0.15">
      <c r="A108" s="761" t="s">
        <v>137</v>
      </c>
      <c r="B108" s="592" t="s">
        <v>581</v>
      </c>
      <c r="C108" s="382"/>
      <c r="D108" s="382"/>
      <c r="E108" s="382"/>
      <c r="F108" s="599"/>
      <c r="G108" s="599"/>
      <c r="H108" s="599"/>
      <c r="I108" s="599"/>
    </row>
    <row r="109" spans="1:9" ht="12.95" customHeight="1" x14ac:dyDescent="0.15">
      <c r="A109" s="761" t="s">
        <v>137</v>
      </c>
      <c r="B109" s="592" t="s">
        <v>582</v>
      </c>
      <c r="C109" s="382"/>
      <c r="D109" s="382"/>
      <c r="E109" s="382"/>
      <c r="F109" s="599"/>
      <c r="G109" s="599"/>
      <c r="H109" s="599"/>
      <c r="I109" s="599"/>
    </row>
    <row r="110" spans="1:9" ht="12.95" customHeight="1" x14ac:dyDescent="0.15">
      <c r="A110" s="761" t="s">
        <v>137</v>
      </c>
      <c r="B110" s="592" t="s">
        <v>583</v>
      </c>
      <c r="C110" s="382"/>
      <c r="D110" s="382"/>
      <c r="E110" s="382"/>
      <c r="F110" s="599"/>
      <c r="G110" s="599"/>
      <c r="H110" s="599"/>
      <c r="I110" s="599"/>
    </row>
    <row r="111" spans="1:9" ht="12.95" customHeight="1" x14ac:dyDescent="0.15">
      <c r="A111" s="761" t="s">
        <v>137</v>
      </c>
      <c r="B111" s="592" t="s">
        <v>584</v>
      </c>
      <c r="C111" s="134"/>
      <c r="D111" s="382"/>
      <c r="E111" s="382"/>
      <c r="F111" s="599"/>
      <c r="G111" s="599"/>
      <c r="H111" s="599"/>
      <c r="I111" s="599"/>
    </row>
    <row r="112" spans="1:9" ht="12.95" customHeight="1" x14ac:dyDescent="0.15">
      <c r="A112" s="882" t="s">
        <v>137</v>
      </c>
      <c r="B112" s="600" t="s">
        <v>369</v>
      </c>
      <c r="C112" s="60"/>
      <c r="D112" s="495">
        <v>0.03</v>
      </c>
      <c r="E112" s="495"/>
      <c r="F112" s="601">
        <v>209</v>
      </c>
      <c r="G112" s="601">
        <v>56000</v>
      </c>
      <c r="H112" s="601">
        <v>56000</v>
      </c>
      <c r="I112" s="601"/>
    </row>
    <row r="113" spans="1:9" ht="12.95" customHeight="1" x14ac:dyDescent="0.15">
      <c r="A113" s="881" t="s">
        <v>138</v>
      </c>
      <c r="B113" s="602" t="s">
        <v>129</v>
      </c>
      <c r="C113" s="39">
        <f>SUM(C120:C122)</f>
        <v>0</v>
      </c>
      <c r="D113" s="39">
        <f t="shared" ref="D113:I113" si="8">SUM(D114:D124)</f>
        <v>11.14</v>
      </c>
      <c r="E113" s="39">
        <f t="shared" si="8"/>
        <v>125</v>
      </c>
      <c r="F113" s="603">
        <f t="shared" si="8"/>
        <v>23506</v>
      </c>
      <c r="G113" s="603">
        <f t="shared" si="8"/>
        <v>12035255</v>
      </c>
      <c r="H113" s="603">
        <f t="shared" si="8"/>
        <v>12035255</v>
      </c>
      <c r="I113" s="603">
        <f t="shared" si="8"/>
        <v>0</v>
      </c>
    </row>
    <row r="114" spans="1:9" ht="12.95" customHeight="1" x14ac:dyDescent="0.15">
      <c r="A114" s="761" t="s">
        <v>138</v>
      </c>
      <c r="B114" s="592" t="s">
        <v>575</v>
      </c>
      <c r="C114" s="134"/>
      <c r="D114" s="382"/>
      <c r="E114" s="382"/>
      <c r="F114" s="599"/>
      <c r="G114" s="599"/>
      <c r="H114" s="599"/>
      <c r="I114" s="599"/>
    </row>
    <row r="115" spans="1:9" ht="12.95" customHeight="1" x14ac:dyDescent="0.15">
      <c r="A115" s="761" t="s">
        <v>138</v>
      </c>
      <c r="B115" s="592" t="s">
        <v>576</v>
      </c>
      <c r="C115" s="134"/>
      <c r="D115" s="382"/>
      <c r="E115" s="382"/>
      <c r="F115" s="599"/>
      <c r="G115" s="599"/>
      <c r="H115" s="599"/>
      <c r="I115" s="599"/>
    </row>
    <row r="116" spans="1:9" ht="12.95" customHeight="1" x14ac:dyDescent="0.15">
      <c r="A116" s="761" t="s">
        <v>138</v>
      </c>
      <c r="B116" s="592" t="s">
        <v>577</v>
      </c>
      <c r="C116" s="134"/>
      <c r="D116" s="382"/>
      <c r="E116" s="382"/>
      <c r="F116" s="599"/>
      <c r="G116" s="599"/>
      <c r="H116" s="599"/>
      <c r="I116" s="599"/>
    </row>
    <row r="117" spans="1:9" ht="12.95" customHeight="1" x14ac:dyDescent="0.15">
      <c r="A117" s="761" t="s">
        <v>138</v>
      </c>
      <c r="B117" s="592" t="s">
        <v>578</v>
      </c>
      <c r="C117" s="134"/>
      <c r="D117" s="382">
        <v>7.0000000000000007E-2</v>
      </c>
      <c r="E117" s="382">
        <v>125</v>
      </c>
      <c r="F117" s="599"/>
      <c r="G117" s="599">
        <v>13000</v>
      </c>
      <c r="H117" s="599">
        <v>13000</v>
      </c>
      <c r="I117" s="599"/>
    </row>
    <row r="118" spans="1:9" ht="12.95" customHeight="1" x14ac:dyDescent="0.15">
      <c r="A118" s="761" t="s">
        <v>138</v>
      </c>
      <c r="B118" s="592" t="s">
        <v>579</v>
      </c>
      <c r="C118" s="134"/>
      <c r="D118" s="382">
        <v>7.47</v>
      </c>
      <c r="E118" s="382"/>
      <c r="F118" s="599">
        <v>16132</v>
      </c>
      <c r="G118" s="599">
        <v>8220636</v>
      </c>
      <c r="H118" s="599">
        <v>8220636</v>
      </c>
      <c r="I118" s="599"/>
    </row>
    <row r="119" spans="1:9" ht="12.95" customHeight="1" x14ac:dyDescent="0.15">
      <c r="A119" s="761" t="s">
        <v>138</v>
      </c>
      <c r="B119" s="592" t="s">
        <v>580</v>
      </c>
      <c r="C119" s="134"/>
      <c r="D119" s="382"/>
      <c r="E119" s="382"/>
      <c r="F119" s="599"/>
      <c r="G119" s="599"/>
      <c r="H119" s="599"/>
      <c r="I119" s="599"/>
    </row>
    <row r="120" spans="1:9" ht="12.95" customHeight="1" x14ac:dyDescent="0.15">
      <c r="A120" s="761" t="s">
        <v>138</v>
      </c>
      <c r="B120" s="592" t="s">
        <v>581</v>
      </c>
      <c r="C120" s="382"/>
      <c r="D120" s="382"/>
      <c r="E120" s="382"/>
      <c r="F120" s="599"/>
      <c r="G120" s="599"/>
      <c r="H120" s="599"/>
      <c r="I120" s="599"/>
    </row>
    <row r="121" spans="1:9" ht="12.95" customHeight="1" x14ac:dyDescent="0.15">
      <c r="A121" s="761" t="s">
        <v>138</v>
      </c>
      <c r="B121" s="592" t="s">
        <v>582</v>
      </c>
      <c r="C121" s="382"/>
      <c r="D121" s="382"/>
      <c r="E121" s="382"/>
      <c r="F121" s="599"/>
      <c r="G121" s="599"/>
      <c r="H121" s="599"/>
      <c r="I121" s="599"/>
    </row>
    <row r="122" spans="1:9" ht="12.95" customHeight="1" x14ac:dyDescent="0.15">
      <c r="A122" s="761" t="s">
        <v>138</v>
      </c>
      <c r="B122" s="592" t="s">
        <v>583</v>
      </c>
      <c r="C122" s="382"/>
      <c r="D122" s="382"/>
      <c r="E122" s="382"/>
      <c r="F122" s="599"/>
      <c r="G122" s="599"/>
      <c r="H122" s="599"/>
      <c r="I122" s="599"/>
    </row>
    <row r="123" spans="1:9" ht="12.95" customHeight="1" x14ac:dyDescent="0.15">
      <c r="A123" s="761" t="s">
        <v>138</v>
      </c>
      <c r="B123" s="592" t="s">
        <v>584</v>
      </c>
      <c r="C123" s="134"/>
      <c r="D123" s="382"/>
      <c r="E123" s="382"/>
      <c r="F123" s="599"/>
      <c r="G123" s="599"/>
      <c r="H123" s="599"/>
      <c r="I123" s="599"/>
    </row>
    <row r="124" spans="1:9" ht="12.95" customHeight="1" x14ac:dyDescent="0.15">
      <c r="A124" s="882" t="s">
        <v>138</v>
      </c>
      <c r="B124" s="600" t="s">
        <v>369</v>
      </c>
      <c r="C124" s="60"/>
      <c r="D124" s="495">
        <v>3.6</v>
      </c>
      <c r="E124" s="495"/>
      <c r="F124" s="601">
        <v>7374</v>
      </c>
      <c r="G124" s="601">
        <v>3801619</v>
      </c>
      <c r="H124" s="601">
        <v>3801619</v>
      </c>
      <c r="I124" s="601"/>
    </row>
    <row r="125" spans="1:9" ht="12.95" customHeight="1" x14ac:dyDescent="0.15">
      <c r="A125" s="881" t="s">
        <v>139</v>
      </c>
      <c r="B125" s="602" t="s">
        <v>129</v>
      </c>
      <c r="C125" s="39">
        <f>SUM(C132:C134)</f>
        <v>0</v>
      </c>
      <c r="D125" s="39">
        <f t="shared" ref="D125:I125" si="9">SUM(D126:D136)</f>
        <v>38.75</v>
      </c>
      <c r="E125" s="39">
        <f t="shared" si="9"/>
        <v>33</v>
      </c>
      <c r="F125" s="603">
        <f t="shared" si="9"/>
        <v>28286</v>
      </c>
      <c r="G125" s="603">
        <f t="shared" si="9"/>
        <v>10929000</v>
      </c>
      <c r="H125" s="603">
        <f t="shared" si="9"/>
        <v>10929000</v>
      </c>
      <c r="I125" s="603">
        <f t="shared" si="9"/>
        <v>0</v>
      </c>
    </row>
    <row r="126" spans="1:9" ht="12.95" customHeight="1" x14ac:dyDescent="0.15">
      <c r="A126" s="761" t="s">
        <v>139</v>
      </c>
      <c r="B126" s="592" t="s">
        <v>575</v>
      </c>
      <c r="C126" s="134"/>
      <c r="D126" s="382"/>
      <c r="E126" s="382"/>
      <c r="F126" s="599"/>
      <c r="G126" s="599"/>
      <c r="H126" s="599"/>
      <c r="I126" s="599"/>
    </row>
    <row r="127" spans="1:9" ht="12.95" customHeight="1" x14ac:dyDescent="0.15">
      <c r="A127" s="761" t="s">
        <v>139</v>
      </c>
      <c r="B127" s="592" t="s">
        <v>576</v>
      </c>
      <c r="C127" s="134"/>
      <c r="D127" s="382"/>
      <c r="E127" s="382"/>
      <c r="F127" s="599"/>
      <c r="G127" s="599"/>
      <c r="H127" s="599"/>
      <c r="I127" s="599"/>
    </row>
    <row r="128" spans="1:9" ht="12.95" customHeight="1" x14ac:dyDescent="0.15">
      <c r="A128" s="761" t="s">
        <v>139</v>
      </c>
      <c r="B128" s="592" t="s">
        <v>577</v>
      </c>
      <c r="C128" s="134"/>
      <c r="D128" s="382"/>
      <c r="E128" s="382"/>
      <c r="F128" s="599"/>
      <c r="G128" s="599"/>
      <c r="H128" s="599"/>
      <c r="I128" s="599"/>
    </row>
    <row r="129" spans="1:9" ht="12.95" customHeight="1" x14ac:dyDescent="0.15">
      <c r="A129" s="761" t="s">
        <v>139</v>
      </c>
      <c r="B129" s="592" t="s">
        <v>578</v>
      </c>
      <c r="C129" s="134"/>
      <c r="D129" s="382">
        <v>5</v>
      </c>
      <c r="E129" s="382">
        <v>33</v>
      </c>
      <c r="F129" s="599"/>
      <c r="G129" s="599">
        <v>4000</v>
      </c>
      <c r="H129" s="599">
        <v>4000</v>
      </c>
      <c r="I129" s="599"/>
    </row>
    <row r="130" spans="1:9" ht="12.95" customHeight="1" x14ac:dyDescent="0.15">
      <c r="A130" s="761" t="s">
        <v>139</v>
      </c>
      <c r="B130" s="592" t="s">
        <v>579</v>
      </c>
      <c r="C130" s="134"/>
      <c r="D130" s="382">
        <v>3.18</v>
      </c>
      <c r="E130" s="382"/>
      <c r="F130" s="599">
        <v>6675</v>
      </c>
      <c r="G130" s="599">
        <v>2903000</v>
      </c>
      <c r="H130" s="599">
        <v>2903000</v>
      </c>
      <c r="I130" s="599"/>
    </row>
    <row r="131" spans="1:9" ht="12.95" customHeight="1" x14ac:dyDescent="0.15">
      <c r="A131" s="761" t="s">
        <v>139</v>
      </c>
      <c r="B131" s="592" t="s">
        <v>580</v>
      </c>
      <c r="C131" s="134"/>
      <c r="D131" s="382"/>
      <c r="E131" s="382"/>
      <c r="F131" s="599"/>
      <c r="G131" s="599"/>
      <c r="H131" s="599"/>
      <c r="I131" s="599"/>
    </row>
    <row r="132" spans="1:9" ht="12.95" customHeight="1" x14ac:dyDescent="0.15">
      <c r="A132" s="761" t="s">
        <v>139</v>
      </c>
      <c r="B132" s="592" t="s">
        <v>581</v>
      </c>
      <c r="C132" s="382"/>
      <c r="D132" s="382"/>
      <c r="E132" s="382"/>
      <c r="F132" s="599"/>
      <c r="G132" s="599"/>
      <c r="H132" s="599"/>
      <c r="I132" s="599"/>
    </row>
    <row r="133" spans="1:9" ht="12.95" customHeight="1" x14ac:dyDescent="0.15">
      <c r="A133" s="761" t="s">
        <v>139</v>
      </c>
      <c r="B133" s="592" t="s">
        <v>582</v>
      </c>
      <c r="C133" s="382"/>
      <c r="D133" s="382"/>
      <c r="E133" s="382"/>
      <c r="F133" s="599"/>
      <c r="G133" s="599"/>
      <c r="H133" s="599"/>
      <c r="I133" s="599"/>
    </row>
    <row r="134" spans="1:9" ht="12.95" customHeight="1" x14ac:dyDescent="0.15">
      <c r="A134" s="761" t="s">
        <v>139</v>
      </c>
      <c r="B134" s="592" t="s">
        <v>583</v>
      </c>
      <c r="C134" s="382"/>
      <c r="D134" s="382"/>
      <c r="E134" s="382"/>
      <c r="F134" s="599"/>
      <c r="G134" s="599"/>
      <c r="H134" s="599"/>
      <c r="I134" s="599"/>
    </row>
    <row r="135" spans="1:9" ht="12.95" customHeight="1" x14ac:dyDescent="0.15">
      <c r="A135" s="761" t="s">
        <v>139</v>
      </c>
      <c r="B135" s="592" t="s">
        <v>584</v>
      </c>
      <c r="C135" s="134"/>
      <c r="D135" s="382"/>
      <c r="E135" s="382"/>
      <c r="F135" s="599"/>
      <c r="G135" s="599"/>
      <c r="H135" s="599"/>
      <c r="I135" s="599"/>
    </row>
    <row r="136" spans="1:9" ht="12.95" customHeight="1" x14ac:dyDescent="0.15">
      <c r="A136" s="882" t="s">
        <v>139</v>
      </c>
      <c r="B136" s="600" t="s">
        <v>369</v>
      </c>
      <c r="C136" s="60"/>
      <c r="D136" s="495">
        <v>30.57</v>
      </c>
      <c r="E136" s="495"/>
      <c r="F136" s="601">
        <v>21611</v>
      </c>
      <c r="G136" s="601">
        <v>8022000</v>
      </c>
      <c r="H136" s="601">
        <v>8022000</v>
      </c>
      <c r="I136" s="601"/>
    </row>
    <row r="137" spans="1:9" ht="12.95" customHeight="1" x14ac:dyDescent="0.15">
      <c r="A137" s="881" t="s">
        <v>140</v>
      </c>
      <c r="B137" s="602" t="s">
        <v>129</v>
      </c>
      <c r="C137" s="39">
        <f>SUM(C144:C146)</f>
        <v>0</v>
      </c>
      <c r="D137" s="39">
        <f t="shared" ref="D137:I137" si="10">SUM(D138:D148)</f>
        <v>7.41</v>
      </c>
      <c r="E137" s="39">
        <f t="shared" si="10"/>
        <v>0</v>
      </c>
      <c r="F137" s="603">
        <f t="shared" si="10"/>
        <v>16126</v>
      </c>
      <c r="G137" s="603">
        <f t="shared" si="10"/>
        <v>1789986</v>
      </c>
      <c r="H137" s="603">
        <f t="shared" si="10"/>
        <v>1789986</v>
      </c>
      <c r="I137" s="603">
        <f t="shared" si="10"/>
        <v>0</v>
      </c>
    </row>
    <row r="138" spans="1:9" ht="12.95" customHeight="1" x14ac:dyDescent="0.15">
      <c r="A138" s="761" t="s">
        <v>140</v>
      </c>
      <c r="B138" s="592" t="s">
        <v>575</v>
      </c>
      <c r="C138" s="134"/>
      <c r="D138" s="382"/>
      <c r="E138" s="382"/>
      <c r="F138" s="599"/>
      <c r="G138" s="599"/>
      <c r="H138" s="599"/>
      <c r="I138" s="599"/>
    </row>
    <row r="139" spans="1:9" ht="12.95" customHeight="1" x14ac:dyDescent="0.15">
      <c r="A139" s="761" t="s">
        <v>140</v>
      </c>
      <c r="B139" s="592" t="s">
        <v>576</v>
      </c>
      <c r="C139" s="134"/>
      <c r="D139" s="382"/>
      <c r="E139" s="382"/>
      <c r="F139" s="599"/>
      <c r="G139" s="599"/>
      <c r="H139" s="599"/>
      <c r="I139" s="599"/>
    </row>
    <row r="140" spans="1:9" ht="12.95" customHeight="1" x14ac:dyDescent="0.15">
      <c r="A140" s="761" t="s">
        <v>140</v>
      </c>
      <c r="B140" s="592" t="s">
        <v>577</v>
      </c>
      <c r="C140" s="134"/>
      <c r="D140" s="382"/>
      <c r="E140" s="382"/>
      <c r="F140" s="599"/>
      <c r="G140" s="599"/>
      <c r="H140" s="599"/>
      <c r="I140" s="599"/>
    </row>
    <row r="141" spans="1:9" ht="12.95" customHeight="1" x14ac:dyDescent="0.15">
      <c r="A141" s="761" t="s">
        <v>140</v>
      </c>
      <c r="B141" s="592" t="s">
        <v>578</v>
      </c>
      <c r="C141" s="134"/>
      <c r="D141" s="382"/>
      <c r="E141" s="382"/>
      <c r="F141" s="599"/>
      <c r="G141" s="599"/>
      <c r="H141" s="599"/>
      <c r="I141" s="599"/>
    </row>
    <row r="142" spans="1:9" ht="12.95" customHeight="1" x14ac:dyDescent="0.15">
      <c r="A142" s="761" t="s">
        <v>140</v>
      </c>
      <c r="B142" s="592" t="s">
        <v>579</v>
      </c>
      <c r="C142" s="134"/>
      <c r="D142" s="382">
        <v>0.54</v>
      </c>
      <c r="E142" s="382"/>
      <c r="F142" s="599">
        <v>1174</v>
      </c>
      <c r="G142" s="599">
        <v>130314</v>
      </c>
      <c r="H142" s="599">
        <v>130314</v>
      </c>
      <c r="I142" s="599"/>
    </row>
    <row r="143" spans="1:9" ht="12.95" customHeight="1" x14ac:dyDescent="0.15">
      <c r="A143" s="761" t="s">
        <v>140</v>
      </c>
      <c r="B143" s="592" t="s">
        <v>580</v>
      </c>
      <c r="C143" s="134"/>
      <c r="D143" s="382"/>
      <c r="E143" s="382"/>
      <c r="F143" s="599"/>
      <c r="G143" s="599"/>
      <c r="H143" s="599"/>
      <c r="I143" s="599"/>
    </row>
    <row r="144" spans="1:9" ht="12.95" customHeight="1" x14ac:dyDescent="0.15">
      <c r="A144" s="761" t="s">
        <v>140</v>
      </c>
      <c r="B144" s="592" t="s">
        <v>581</v>
      </c>
      <c r="C144" s="382"/>
      <c r="D144" s="382"/>
      <c r="E144" s="382"/>
      <c r="F144" s="599"/>
      <c r="G144" s="599"/>
      <c r="H144" s="599"/>
      <c r="I144" s="599"/>
    </row>
    <row r="145" spans="1:9" ht="12.95" customHeight="1" x14ac:dyDescent="0.15">
      <c r="A145" s="761" t="s">
        <v>140</v>
      </c>
      <c r="B145" s="592" t="s">
        <v>582</v>
      </c>
      <c r="C145" s="382"/>
      <c r="D145" s="382"/>
      <c r="E145" s="382"/>
      <c r="F145" s="599"/>
      <c r="G145" s="599"/>
      <c r="H145" s="599"/>
      <c r="I145" s="599"/>
    </row>
    <row r="146" spans="1:9" ht="12.95" customHeight="1" x14ac:dyDescent="0.15">
      <c r="A146" s="761" t="s">
        <v>140</v>
      </c>
      <c r="B146" s="592" t="s">
        <v>583</v>
      </c>
      <c r="C146" s="382"/>
      <c r="D146" s="382"/>
      <c r="E146" s="382"/>
      <c r="F146" s="599"/>
      <c r="G146" s="599"/>
      <c r="H146" s="599"/>
      <c r="I146" s="599"/>
    </row>
    <row r="147" spans="1:9" ht="12.95" customHeight="1" x14ac:dyDescent="0.15">
      <c r="A147" s="761" t="s">
        <v>140</v>
      </c>
      <c r="B147" s="592" t="s">
        <v>584</v>
      </c>
      <c r="C147" s="134"/>
      <c r="D147" s="382"/>
      <c r="E147" s="382"/>
      <c r="F147" s="599"/>
      <c r="G147" s="599"/>
      <c r="H147" s="599"/>
      <c r="I147" s="599"/>
    </row>
    <row r="148" spans="1:9" ht="12.95" customHeight="1" x14ac:dyDescent="0.15">
      <c r="A148" s="882" t="s">
        <v>140</v>
      </c>
      <c r="B148" s="600" t="s">
        <v>369</v>
      </c>
      <c r="C148" s="60"/>
      <c r="D148" s="495">
        <v>6.87</v>
      </c>
      <c r="E148" s="495"/>
      <c r="F148" s="601">
        <v>14952</v>
      </c>
      <c r="G148" s="601">
        <v>1659672</v>
      </c>
      <c r="H148" s="601">
        <v>1659672</v>
      </c>
      <c r="I148" s="601"/>
    </row>
    <row r="149" spans="1:9" ht="12.95" customHeight="1" x14ac:dyDescent="0.15">
      <c r="A149" s="881" t="s">
        <v>99</v>
      </c>
      <c r="B149" s="602" t="s">
        <v>129</v>
      </c>
      <c r="C149" s="39">
        <f>SUM(C156:C158)</f>
        <v>0</v>
      </c>
      <c r="D149" s="39">
        <f t="shared" ref="D149:I149" si="11">SUM(D150:D160)</f>
        <v>0.56999999999999995</v>
      </c>
      <c r="E149" s="39">
        <f t="shared" si="11"/>
        <v>13</v>
      </c>
      <c r="F149" s="603">
        <f t="shared" si="11"/>
        <v>957</v>
      </c>
      <c r="G149" s="603">
        <f t="shared" si="11"/>
        <v>1014000</v>
      </c>
      <c r="H149" s="603">
        <f t="shared" si="11"/>
        <v>1014000</v>
      </c>
      <c r="I149" s="603">
        <f t="shared" si="11"/>
        <v>0</v>
      </c>
    </row>
    <row r="150" spans="1:9" ht="12.95" customHeight="1" x14ac:dyDescent="0.15">
      <c r="A150" s="761" t="s">
        <v>99</v>
      </c>
      <c r="B150" s="592" t="s">
        <v>575</v>
      </c>
      <c r="C150" s="134"/>
      <c r="D150" s="382"/>
      <c r="E150" s="382"/>
      <c r="F150" s="599"/>
      <c r="G150" s="599"/>
      <c r="H150" s="599"/>
      <c r="I150" s="599"/>
    </row>
    <row r="151" spans="1:9" ht="12.95" customHeight="1" x14ac:dyDescent="0.15">
      <c r="A151" s="761" t="s">
        <v>99</v>
      </c>
      <c r="B151" s="592" t="s">
        <v>576</v>
      </c>
      <c r="C151" s="134"/>
      <c r="D151" s="382"/>
      <c r="E151" s="382"/>
      <c r="F151" s="599"/>
      <c r="G151" s="599"/>
      <c r="H151" s="599"/>
      <c r="I151" s="599"/>
    </row>
    <row r="152" spans="1:9" ht="12.95" customHeight="1" x14ac:dyDescent="0.15">
      <c r="A152" s="761" t="s">
        <v>99</v>
      </c>
      <c r="B152" s="592" t="s">
        <v>577</v>
      </c>
      <c r="C152" s="134"/>
      <c r="D152" s="382"/>
      <c r="E152" s="382"/>
      <c r="F152" s="599"/>
      <c r="G152" s="599"/>
      <c r="H152" s="599"/>
      <c r="I152" s="599"/>
    </row>
    <row r="153" spans="1:9" ht="12.95" customHeight="1" x14ac:dyDescent="0.15">
      <c r="A153" s="761" t="s">
        <v>99</v>
      </c>
      <c r="B153" s="592" t="s">
        <v>578</v>
      </c>
      <c r="C153" s="134"/>
      <c r="D153" s="382">
        <v>0.09</v>
      </c>
      <c r="E153" s="382">
        <v>13</v>
      </c>
      <c r="F153" s="599"/>
      <c r="G153" s="599">
        <v>1000</v>
      </c>
      <c r="H153" s="599">
        <v>1000</v>
      </c>
      <c r="I153" s="599"/>
    </row>
    <row r="154" spans="1:9" ht="12.95" customHeight="1" x14ac:dyDescent="0.15">
      <c r="A154" s="761" t="s">
        <v>99</v>
      </c>
      <c r="B154" s="592" t="s">
        <v>579</v>
      </c>
      <c r="C154" s="134"/>
      <c r="D154" s="382">
        <v>0.4</v>
      </c>
      <c r="E154" s="382"/>
      <c r="F154" s="599">
        <v>796</v>
      </c>
      <c r="G154" s="599">
        <v>960000</v>
      </c>
      <c r="H154" s="599">
        <v>960000</v>
      </c>
      <c r="I154" s="599"/>
    </row>
    <row r="155" spans="1:9" ht="12.95" customHeight="1" x14ac:dyDescent="0.15">
      <c r="A155" s="761" t="s">
        <v>99</v>
      </c>
      <c r="B155" s="592" t="s">
        <v>580</v>
      </c>
      <c r="C155" s="134"/>
      <c r="D155" s="382"/>
      <c r="E155" s="382"/>
      <c r="F155" s="599"/>
      <c r="G155" s="599"/>
      <c r="H155" s="599"/>
      <c r="I155" s="599"/>
    </row>
    <row r="156" spans="1:9" ht="12.95" customHeight="1" x14ac:dyDescent="0.15">
      <c r="A156" s="761" t="s">
        <v>99</v>
      </c>
      <c r="B156" s="592" t="s">
        <v>581</v>
      </c>
      <c r="C156" s="382"/>
      <c r="D156" s="382"/>
      <c r="E156" s="382"/>
      <c r="F156" s="599"/>
      <c r="G156" s="599"/>
      <c r="H156" s="599"/>
      <c r="I156" s="599"/>
    </row>
    <row r="157" spans="1:9" ht="12.95" customHeight="1" x14ac:dyDescent="0.15">
      <c r="A157" s="761" t="s">
        <v>99</v>
      </c>
      <c r="B157" s="592" t="s">
        <v>582</v>
      </c>
      <c r="C157" s="382"/>
      <c r="D157" s="382"/>
      <c r="E157" s="382"/>
      <c r="F157" s="599"/>
      <c r="G157" s="599"/>
      <c r="H157" s="599"/>
      <c r="I157" s="599"/>
    </row>
    <row r="158" spans="1:9" ht="12.95" customHeight="1" x14ac:dyDescent="0.15">
      <c r="A158" s="761" t="s">
        <v>99</v>
      </c>
      <c r="B158" s="592" t="s">
        <v>583</v>
      </c>
      <c r="C158" s="382"/>
      <c r="D158" s="382"/>
      <c r="E158" s="382"/>
      <c r="F158" s="599"/>
      <c r="G158" s="599"/>
      <c r="H158" s="599"/>
      <c r="I158" s="599"/>
    </row>
    <row r="159" spans="1:9" ht="12.95" customHeight="1" x14ac:dyDescent="0.15">
      <c r="A159" s="761" t="s">
        <v>99</v>
      </c>
      <c r="B159" s="592" t="s">
        <v>584</v>
      </c>
      <c r="C159" s="134"/>
      <c r="D159" s="382"/>
      <c r="E159" s="382"/>
      <c r="F159" s="599"/>
      <c r="G159" s="599"/>
      <c r="H159" s="599"/>
      <c r="I159" s="599"/>
    </row>
    <row r="160" spans="1:9" ht="12.95" customHeight="1" x14ac:dyDescent="0.15">
      <c r="A160" s="882" t="s">
        <v>99</v>
      </c>
      <c r="B160" s="600" t="s">
        <v>369</v>
      </c>
      <c r="C160" s="60"/>
      <c r="D160" s="495">
        <v>0.08</v>
      </c>
      <c r="E160" s="495"/>
      <c r="F160" s="601">
        <v>161</v>
      </c>
      <c r="G160" s="601">
        <v>53000</v>
      </c>
      <c r="H160" s="601">
        <v>53000</v>
      </c>
      <c r="I160" s="601"/>
    </row>
    <row r="161" spans="1:9" ht="12.95" customHeight="1" x14ac:dyDescent="0.15">
      <c r="A161" s="881" t="s">
        <v>101</v>
      </c>
      <c r="B161" s="602" t="s">
        <v>129</v>
      </c>
      <c r="C161" s="39">
        <f>SUM(C168:C170)</f>
        <v>0</v>
      </c>
      <c r="D161" s="39">
        <f t="shared" ref="D161:I161" si="12">SUM(D162:D172)</f>
        <v>3.17</v>
      </c>
      <c r="E161" s="39">
        <f t="shared" si="12"/>
        <v>87</v>
      </c>
      <c r="F161" s="603">
        <f t="shared" si="12"/>
        <v>3982</v>
      </c>
      <c r="G161" s="603">
        <f t="shared" si="12"/>
        <v>13273000</v>
      </c>
      <c r="H161" s="603">
        <f t="shared" si="12"/>
        <v>13273000</v>
      </c>
      <c r="I161" s="603">
        <f t="shared" si="12"/>
        <v>0</v>
      </c>
    </row>
    <row r="162" spans="1:9" ht="12.95" customHeight="1" x14ac:dyDescent="0.15">
      <c r="A162" s="761" t="s">
        <v>101</v>
      </c>
      <c r="B162" s="592" t="s">
        <v>575</v>
      </c>
      <c r="C162" s="134"/>
      <c r="D162" s="382"/>
      <c r="E162" s="382"/>
      <c r="F162" s="599"/>
      <c r="G162" s="599"/>
      <c r="H162" s="599"/>
      <c r="I162" s="599"/>
    </row>
    <row r="163" spans="1:9" ht="12.95" customHeight="1" x14ac:dyDescent="0.15">
      <c r="A163" s="761" t="s">
        <v>101</v>
      </c>
      <c r="B163" s="592" t="s">
        <v>576</v>
      </c>
      <c r="C163" s="134"/>
      <c r="D163" s="382"/>
      <c r="E163" s="382"/>
      <c r="F163" s="599"/>
      <c r="G163" s="599"/>
      <c r="H163" s="599"/>
      <c r="I163" s="599"/>
    </row>
    <row r="164" spans="1:9" ht="12.95" customHeight="1" x14ac:dyDescent="0.15">
      <c r="A164" s="761" t="s">
        <v>101</v>
      </c>
      <c r="B164" s="592" t="s">
        <v>577</v>
      </c>
      <c r="C164" s="134"/>
      <c r="D164" s="382"/>
      <c r="E164" s="382"/>
      <c r="F164" s="599"/>
      <c r="G164" s="599"/>
      <c r="H164" s="599"/>
      <c r="I164" s="599"/>
    </row>
    <row r="165" spans="1:9" ht="12.95" customHeight="1" x14ac:dyDescent="0.15">
      <c r="A165" s="761" t="s">
        <v>101</v>
      </c>
      <c r="B165" s="592" t="s">
        <v>578</v>
      </c>
      <c r="C165" s="134"/>
      <c r="D165" s="382">
        <v>0.5</v>
      </c>
      <c r="E165" s="382">
        <v>87</v>
      </c>
      <c r="F165" s="599"/>
      <c r="G165" s="599">
        <v>9000</v>
      </c>
      <c r="H165" s="599">
        <v>9000</v>
      </c>
      <c r="I165" s="599"/>
    </row>
    <row r="166" spans="1:9" ht="12.95" customHeight="1" x14ac:dyDescent="0.15">
      <c r="A166" s="761" t="s">
        <v>101</v>
      </c>
      <c r="B166" s="592" t="s">
        <v>579</v>
      </c>
      <c r="C166" s="134"/>
      <c r="D166" s="382">
        <v>2.38</v>
      </c>
      <c r="E166" s="382"/>
      <c r="F166" s="599">
        <v>3553</v>
      </c>
      <c r="G166" s="599">
        <v>11835000</v>
      </c>
      <c r="H166" s="599">
        <v>11835000</v>
      </c>
      <c r="I166" s="599"/>
    </row>
    <row r="167" spans="1:9" ht="12.95" customHeight="1" x14ac:dyDescent="0.15">
      <c r="A167" s="761" t="s">
        <v>101</v>
      </c>
      <c r="B167" s="592" t="s">
        <v>580</v>
      </c>
      <c r="C167" s="134"/>
      <c r="D167" s="382"/>
      <c r="E167" s="382"/>
      <c r="F167" s="599"/>
      <c r="G167" s="599"/>
      <c r="H167" s="599"/>
      <c r="I167" s="599"/>
    </row>
    <row r="168" spans="1:9" ht="12.95" customHeight="1" x14ac:dyDescent="0.15">
      <c r="A168" s="761" t="s">
        <v>101</v>
      </c>
      <c r="B168" s="592" t="s">
        <v>581</v>
      </c>
      <c r="C168" s="382"/>
      <c r="D168" s="382"/>
      <c r="E168" s="382"/>
      <c r="F168" s="599"/>
      <c r="G168" s="599"/>
      <c r="H168" s="599"/>
      <c r="I168" s="599"/>
    </row>
    <row r="169" spans="1:9" ht="12.95" customHeight="1" x14ac:dyDescent="0.15">
      <c r="A169" s="761" t="s">
        <v>101</v>
      </c>
      <c r="B169" s="592" t="s">
        <v>582</v>
      </c>
      <c r="C169" s="382"/>
      <c r="D169" s="382"/>
      <c r="E169" s="382"/>
      <c r="F169" s="599"/>
      <c r="G169" s="599"/>
      <c r="H169" s="599"/>
      <c r="I169" s="599"/>
    </row>
    <row r="170" spans="1:9" ht="12.95" customHeight="1" x14ac:dyDescent="0.15">
      <c r="A170" s="761" t="s">
        <v>101</v>
      </c>
      <c r="B170" s="592" t="s">
        <v>583</v>
      </c>
      <c r="C170" s="382"/>
      <c r="D170" s="382"/>
      <c r="E170" s="382"/>
      <c r="F170" s="599"/>
      <c r="G170" s="599"/>
      <c r="H170" s="599"/>
      <c r="I170" s="599"/>
    </row>
    <row r="171" spans="1:9" ht="12.95" customHeight="1" x14ac:dyDescent="0.15">
      <c r="A171" s="761" t="s">
        <v>101</v>
      </c>
      <c r="B171" s="592" t="s">
        <v>584</v>
      </c>
      <c r="C171" s="134"/>
      <c r="D171" s="382"/>
      <c r="E171" s="382"/>
      <c r="F171" s="599"/>
      <c r="G171" s="599"/>
      <c r="H171" s="599"/>
      <c r="I171" s="599"/>
    </row>
    <row r="172" spans="1:9" ht="12.95" customHeight="1" x14ac:dyDescent="0.15">
      <c r="A172" s="882" t="s">
        <v>101</v>
      </c>
      <c r="B172" s="600" t="s">
        <v>369</v>
      </c>
      <c r="C172" s="60"/>
      <c r="D172" s="495">
        <v>0.28999999999999998</v>
      </c>
      <c r="E172" s="495"/>
      <c r="F172" s="601">
        <v>429</v>
      </c>
      <c r="G172" s="601">
        <v>1429000</v>
      </c>
      <c r="H172" s="601">
        <v>1429000</v>
      </c>
      <c r="I172" s="601"/>
    </row>
    <row r="173" spans="1:9" ht="12.95" customHeight="1" x14ac:dyDescent="0.15">
      <c r="A173" s="881" t="s">
        <v>102</v>
      </c>
      <c r="B173" s="602" t="s">
        <v>129</v>
      </c>
      <c r="C173" s="39">
        <f>SUM(C180:C182)</f>
        <v>0</v>
      </c>
      <c r="D173" s="39">
        <f t="shared" ref="D173:I173" si="13">SUM(D174:D184)</f>
        <v>0.32999999999999996</v>
      </c>
      <c r="E173" s="39">
        <f t="shared" si="13"/>
        <v>116</v>
      </c>
      <c r="F173" s="603">
        <f t="shared" si="13"/>
        <v>285</v>
      </c>
      <c r="G173" s="603">
        <f t="shared" si="13"/>
        <v>289327</v>
      </c>
      <c r="H173" s="603">
        <f t="shared" si="13"/>
        <v>289327</v>
      </c>
      <c r="I173" s="603">
        <f t="shared" si="13"/>
        <v>0</v>
      </c>
    </row>
    <row r="174" spans="1:9" ht="12.95" customHeight="1" x14ac:dyDescent="0.15">
      <c r="A174" s="761" t="s">
        <v>102</v>
      </c>
      <c r="B174" s="592" t="s">
        <v>575</v>
      </c>
      <c r="C174" s="134"/>
      <c r="D174" s="382"/>
      <c r="E174" s="382"/>
      <c r="F174" s="599"/>
      <c r="G174" s="599"/>
      <c r="H174" s="599"/>
      <c r="I174" s="599"/>
    </row>
    <row r="175" spans="1:9" ht="12.95" customHeight="1" x14ac:dyDescent="0.15">
      <c r="A175" s="761" t="s">
        <v>102</v>
      </c>
      <c r="B175" s="592" t="s">
        <v>576</v>
      </c>
      <c r="C175" s="134"/>
      <c r="D175" s="382"/>
      <c r="E175" s="382"/>
      <c r="F175" s="599"/>
      <c r="G175" s="599"/>
      <c r="H175" s="599"/>
      <c r="I175" s="599"/>
    </row>
    <row r="176" spans="1:9" ht="12.95" customHeight="1" x14ac:dyDescent="0.15">
      <c r="A176" s="761" t="s">
        <v>102</v>
      </c>
      <c r="B176" s="592" t="s">
        <v>577</v>
      </c>
      <c r="C176" s="134"/>
      <c r="D176" s="382"/>
      <c r="E176" s="382"/>
      <c r="F176" s="599"/>
      <c r="G176" s="599"/>
      <c r="H176" s="599"/>
      <c r="I176" s="599"/>
    </row>
    <row r="177" spans="1:9" ht="12.95" customHeight="1" x14ac:dyDescent="0.15">
      <c r="A177" s="761" t="s">
        <v>102</v>
      </c>
      <c r="B177" s="592" t="s">
        <v>578</v>
      </c>
      <c r="C177" s="134"/>
      <c r="D177" s="382">
        <v>0.19</v>
      </c>
      <c r="E177" s="382">
        <v>116</v>
      </c>
      <c r="F177" s="599"/>
      <c r="G177" s="599">
        <v>213000</v>
      </c>
      <c r="H177" s="599">
        <v>213000</v>
      </c>
      <c r="I177" s="599"/>
    </row>
    <row r="178" spans="1:9" ht="12.95" customHeight="1" x14ac:dyDescent="0.15">
      <c r="A178" s="761" t="s">
        <v>102</v>
      </c>
      <c r="B178" s="592" t="s">
        <v>579</v>
      </c>
      <c r="C178" s="134"/>
      <c r="D178" s="382">
        <v>0.02</v>
      </c>
      <c r="E178" s="382"/>
      <c r="F178" s="599">
        <v>47</v>
      </c>
      <c r="G178" s="599">
        <v>10903</v>
      </c>
      <c r="H178" s="599">
        <v>10903</v>
      </c>
      <c r="I178" s="599"/>
    </row>
    <row r="179" spans="1:9" ht="12.95" customHeight="1" x14ac:dyDescent="0.15">
      <c r="A179" s="761" t="s">
        <v>102</v>
      </c>
      <c r="B179" s="592" t="s">
        <v>580</v>
      </c>
      <c r="C179" s="134"/>
      <c r="D179" s="382"/>
      <c r="E179" s="382"/>
      <c r="F179" s="599"/>
      <c r="G179" s="599"/>
      <c r="H179" s="599"/>
      <c r="I179" s="599"/>
    </row>
    <row r="180" spans="1:9" ht="12.95" customHeight="1" x14ac:dyDescent="0.15">
      <c r="A180" s="761" t="s">
        <v>102</v>
      </c>
      <c r="B180" s="592" t="s">
        <v>581</v>
      </c>
      <c r="C180" s="382"/>
      <c r="D180" s="382"/>
      <c r="E180" s="382"/>
      <c r="F180" s="599"/>
      <c r="G180" s="599"/>
      <c r="H180" s="599"/>
      <c r="I180" s="599"/>
    </row>
    <row r="181" spans="1:9" ht="12.95" customHeight="1" x14ac:dyDescent="0.15">
      <c r="A181" s="761" t="s">
        <v>102</v>
      </c>
      <c r="B181" s="592" t="s">
        <v>582</v>
      </c>
      <c r="C181" s="382"/>
      <c r="D181" s="382"/>
      <c r="E181" s="382"/>
      <c r="F181" s="599"/>
      <c r="G181" s="599"/>
      <c r="H181" s="599"/>
      <c r="I181" s="599"/>
    </row>
    <row r="182" spans="1:9" ht="12.95" customHeight="1" x14ac:dyDescent="0.15">
      <c r="A182" s="761" t="s">
        <v>102</v>
      </c>
      <c r="B182" s="592" t="s">
        <v>583</v>
      </c>
      <c r="C182" s="382"/>
      <c r="D182" s="382"/>
      <c r="E182" s="382"/>
      <c r="F182" s="599"/>
      <c r="G182" s="599"/>
      <c r="H182" s="599"/>
      <c r="I182" s="599"/>
    </row>
    <row r="183" spans="1:9" ht="12.95" customHeight="1" x14ac:dyDescent="0.15">
      <c r="A183" s="761" t="s">
        <v>102</v>
      </c>
      <c r="B183" s="592" t="s">
        <v>584</v>
      </c>
      <c r="C183" s="134"/>
      <c r="D183" s="382"/>
      <c r="E183" s="382"/>
      <c r="F183" s="599"/>
      <c r="G183" s="599"/>
      <c r="H183" s="599"/>
      <c r="I183" s="599"/>
    </row>
    <row r="184" spans="1:9" ht="12.95" customHeight="1" x14ac:dyDescent="0.15">
      <c r="A184" s="883" t="s">
        <v>102</v>
      </c>
      <c r="B184" s="604" t="s">
        <v>369</v>
      </c>
      <c r="C184" s="100"/>
      <c r="D184" s="498">
        <v>0.12</v>
      </c>
      <c r="E184" s="498"/>
      <c r="F184" s="605">
        <v>238</v>
      </c>
      <c r="G184" s="605">
        <v>65424</v>
      </c>
      <c r="H184" s="605">
        <v>65424</v>
      </c>
      <c r="I184" s="605"/>
    </row>
    <row r="185" spans="1:9" x14ac:dyDescent="0.15">
      <c r="A185" s="468" t="s">
        <v>585</v>
      </c>
    </row>
    <row r="186" spans="1:9" ht="12.95" customHeight="1" x14ac:dyDescent="0.15">
      <c r="A186" s="6" t="s">
        <v>586</v>
      </c>
    </row>
    <row r="187" spans="1:9" ht="12.95" customHeight="1" x14ac:dyDescent="0.15">
      <c r="A187" s="6" t="s">
        <v>587</v>
      </c>
    </row>
    <row r="188" spans="1:9" ht="12.95" customHeight="1" x14ac:dyDescent="0.15">
      <c r="A188" s="6" t="s">
        <v>588</v>
      </c>
    </row>
    <row r="189" spans="1:9" ht="12.95" customHeight="1" x14ac:dyDescent="0.15">
      <c r="A189" s="6" t="s">
        <v>589</v>
      </c>
    </row>
    <row r="190" spans="1:9" ht="12.95" customHeight="1" x14ac:dyDescent="0.15">
      <c r="A190" s="6" t="s">
        <v>590</v>
      </c>
    </row>
    <row r="191" spans="1:9" ht="12.95" customHeight="1" x14ac:dyDescent="0.15"/>
  </sheetData>
  <sheetProtection autoFilter="0"/>
  <autoFilter ref="A4:I184" xr:uid="{00000000-0001-0000-2400-000000000000}"/>
  <mergeCells count="22">
    <mergeCell ref="E3:F3"/>
    <mergeCell ref="G3:G4"/>
    <mergeCell ref="H3:I3"/>
    <mergeCell ref="A5:A16"/>
    <mergeCell ref="A17:A28"/>
    <mergeCell ref="C3:C4"/>
    <mergeCell ref="D3:D4"/>
    <mergeCell ref="A29:A40"/>
    <mergeCell ref="A41:A52"/>
    <mergeCell ref="A53:A64"/>
    <mergeCell ref="A3:A4"/>
    <mergeCell ref="B3:B4"/>
    <mergeCell ref="A137:A148"/>
    <mergeCell ref="A149:A160"/>
    <mergeCell ref="A161:A172"/>
    <mergeCell ref="A173:A184"/>
    <mergeCell ref="A65:A76"/>
    <mergeCell ref="A77:A88"/>
    <mergeCell ref="A89:A100"/>
    <mergeCell ref="A101:A112"/>
    <mergeCell ref="A113:A124"/>
    <mergeCell ref="A125:A136"/>
  </mergeCells>
  <phoneticPr fontId="4"/>
  <pageMargins left="0.39370078740157483" right="0.19685039370078741" top="0.78740157480314965" bottom="0.19685039370078741" header="0" footer="0"/>
  <pageSetup paperSize="9" scale="87" fitToHeight="0" pageOrder="overThenDown" orientation="portrait" r:id="rId1"/>
  <headerFooter alignWithMargins="0"/>
  <rowBreaks count="2" manualBreakCount="2">
    <brk id="64" max="16383" man="1"/>
    <brk id="124" max="16383" man="1"/>
  </rowBreaks>
  <colBreaks count="2" manualBreakCount="2">
    <brk id="12" max="1048575" man="1"/>
    <brk id="22" max="1048575"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37E62-94E2-43D5-B8AA-EE99BB345B8E}">
  <sheetPr codeName="Sheet41">
    <pageSetUpPr fitToPage="1"/>
  </sheetPr>
  <dimension ref="A1:I56"/>
  <sheetViews>
    <sheetView workbookViewId="0">
      <selection sqref="A1:I56"/>
    </sheetView>
  </sheetViews>
  <sheetFormatPr defaultRowHeight="13.5" x14ac:dyDescent="0.15"/>
  <sheetData>
    <row r="1" spans="1:9" x14ac:dyDescent="0.15">
      <c r="A1" s="680" t="s">
        <v>858</v>
      </c>
      <c r="B1" s="681"/>
      <c r="C1" s="681"/>
      <c r="D1" s="681"/>
      <c r="E1" s="681"/>
      <c r="F1" s="681"/>
      <c r="G1" s="681"/>
      <c r="H1" s="681"/>
      <c r="I1" s="681"/>
    </row>
    <row r="2" spans="1:9" x14ac:dyDescent="0.15">
      <c r="A2" s="681"/>
      <c r="B2" s="681"/>
      <c r="C2" s="681"/>
      <c r="D2" s="681"/>
      <c r="E2" s="681"/>
      <c r="F2" s="681"/>
      <c r="G2" s="681"/>
      <c r="H2" s="681"/>
      <c r="I2" s="681"/>
    </row>
    <row r="3" spans="1:9" x14ac:dyDescent="0.15">
      <c r="A3" s="681"/>
      <c r="B3" s="681"/>
      <c r="C3" s="681"/>
      <c r="D3" s="681"/>
      <c r="E3" s="681"/>
      <c r="F3" s="681"/>
      <c r="G3" s="681"/>
      <c r="H3" s="681"/>
      <c r="I3" s="681"/>
    </row>
    <row r="4" spans="1:9" x14ac:dyDescent="0.15">
      <c r="A4" s="681"/>
      <c r="B4" s="681"/>
      <c r="C4" s="681"/>
      <c r="D4" s="681"/>
      <c r="E4" s="681"/>
      <c r="F4" s="681"/>
      <c r="G4" s="681"/>
      <c r="H4" s="681"/>
      <c r="I4" s="681"/>
    </row>
    <row r="5" spans="1:9" x14ac:dyDescent="0.15">
      <c r="A5" s="681"/>
      <c r="B5" s="681"/>
      <c r="C5" s="681"/>
      <c r="D5" s="681"/>
      <c r="E5" s="681"/>
      <c r="F5" s="681"/>
      <c r="G5" s="681"/>
      <c r="H5" s="681"/>
      <c r="I5" s="681"/>
    </row>
    <row r="6" spans="1:9" x14ac:dyDescent="0.15">
      <c r="A6" s="681"/>
      <c r="B6" s="681"/>
      <c r="C6" s="681"/>
      <c r="D6" s="681"/>
      <c r="E6" s="681"/>
      <c r="F6" s="681"/>
      <c r="G6" s="681"/>
      <c r="H6" s="681"/>
      <c r="I6" s="681"/>
    </row>
    <row r="7" spans="1:9" x14ac:dyDescent="0.15">
      <c r="A7" s="681"/>
      <c r="B7" s="681"/>
      <c r="C7" s="681"/>
      <c r="D7" s="681"/>
      <c r="E7" s="681"/>
      <c r="F7" s="681"/>
      <c r="G7" s="681"/>
      <c r="H7" s="681"/>
      <c r="I7" s="681"/>
    </row>
    <row r="8" spans="1:9" x14ac:dyDescent="0.15">
      <c r="A8" s="681"/>
      <c r="B8" s="681"/>
      <c r="C8" s="681"/>
      <c r="D8" s="681"/>
      <c r="E8" s="681"/>
      <c r="F8" s="681"/>
      <c r="G8" s="681"/>
      <c r="H8" s="681"/>
      <c r="I8" s="681"/>
    </row>
    <row r="9" spans="1:9" x14ac:dyDescent="0.15">
      <c r="A9" s="681"/>
      <c r="B9" s="681"/>
      <c r="C9" s="681"/>
      <c r="D9" s="681"/>
      <c r="E9" s="681"/>
      <c r="F9" s="681"/>
      <c r="G9" s="681"/>
      <c r="H9" s="681"/>
      <c r="I9" s="681"/>
    </row>
    <row r="10" spans="1:9" x14ac:dyDescent="0.15">
      <c r="A10" s="681"/>
      <c r="B10" s="681"/>
      <c r="C10" s="681"/>
      <c r="D10" s="681"/>
      <c r="E10" s="681"/>
      <c r="F10" s="681"/>
      <c r="G10" s="681"/>
      <c r="H10" s="681"/>
      <c r="I10" s="681"/>
    </row>
    <row r="11" spans="1:9" x14ac:dyDescent="0.15">
      <c r="A11" s="681"/>
      <c r="B11" s="681"/>
      <c r="C11" s="681"/>
      <c r="D11" s="681"/>
      <c r="E11" s="681"/>
      <c r="F11" s="681"/>
      <c r="G11" s="681"/>
      <c r="H11" s="681"/>
      <c r="I11" s="681"/>
    </row>
    <row r="12" spans="1:9" x14ac:dyDescent="0.15">
      <c r="A12" s="681"/>
      <c r="B12" s="681"/>
      <c r="C12" s="681"/>
      <c r="D12" s="681"/>
      <c r="E12" s="681"/>
      <c r="F12" s="681"/>
      <c r="G12" s="681"/>
      <c r="H12" s="681"/>
      <c r="I12" s="681"/>
    </row>
    <row r="13" spans="1:9" x14ac:dyDescent="0.15">
      <c r="A13" s="681"/>
      <c r="B13" s="681"/>
      <c r="C13" s="681"/>
      <c r="D13" s="681"/>
      <c r="E13" s="681"/>
      <c r="F13" s="681"/>
      <c r="G13" s="681"/>
      <c r="H13" s="681"/>
      <c r="I13" s="681"/>
    </row>
    <row r="14" spans="1:9" x14ac:dyDescent="0.15">
      <c r="A14" s="681"/>
      <c r="B14" s="681"/>
      <c r="C14" s="681"/>
      <c r="D14" s="681"/>
      <c r="E14" s="681"/>
      <c r="F14" s="681"/>
      <c r="G14" s="681"/>
      <c r="H14" s="681"/>
      <c r="I14" s="681"/>
    </row>
    <row r="15" spans="1:9" x14ac:dyDescent="0.15">
      <c r="A15" s="681"/>
      <c r="B15" s="681"/>
      <c r="C15" s="681"/>
      <c r="D15" s="681"/>
      <c r="E15" s="681"/>
      <c r="F15" s="681"/>
      <c r="G15" s="681"/>
      <c r="H15" s="681"/>
      <c r="I15" s="681"/>
    </row>
    <row r="16" spans="1:9" x14ac:dyDescent="0.15">
      <c r="A16" s="681"/>
      <c r="B16" s="681"/>
      <c r="C16" s="681"/>
      <c r="D16" s="681"/>
      <c r="E16" s="681"/>
      <c r="F16" s="681"/>
      <c r="G16" s="681"/>
      <c r="H16" s="681"/>
      <c r="I16" s="681"/>
    </row>
    <row r="17" spans="1:9" x14ac:dyDescent="0.15">
      <c r="A17" s="681"/>
      <c r="B17" s="681"/>
      <c r="C17" s="681"/>
      <c r="D17" s="681"/>
      <c r="E17" s="681"/>
      <c r="F17" s="681"/>
      <c r="G17" s="681"/>
      <c r="H17" s="681"/>
      <c r="I17" s="681"/>
    </row>
    <row r="18" spans="1:9" x14ac:dyDescent="0.15">
      <c r="A18" s="681"/>
      <c r="B18" s="681"/>
      <c r="C18" s="681"/>
      <c r="D18" s="681"/>
      <c r="E18" s="681"/>
      <c r="F18" s="681"/>
      <c r="G18" s="681"/>
      <c r="H18" s="681"/>
      <c r="I18" s="681"/>
    </row>
    <row r="19" spans="1:9" x14ac:dyDescent="0.15">
      <c r="A19" s="681"/>
      <c r="B19" s="681"/>
      <c r="C19" s="681"/>
      <c r="D19" s="681"/>
      <c r="E19" s="681"/>
      <c r="F19" s="681"/>
      <c r="G19" s="681"/>
      <c r="H19" s="681"/>
      <c r="I19" s="681"/>
    </row>
    <row r="20" spans="1:9" x14ac:dyDescent="0.15">
      <c r="A20" s="681"/>
      <c r="B20" s="681"/>
      <c r="C20" s="681"/>
      <c r="D20" s="681"/>
      <c r="E20" s="681"/>
      <c r="F20" s="681"/>
      <c r="G20" s="681"/>
      <c r="H20" s="681"/>
      <c r="I20" s="681"/>
    </row>
    <row r="21" spans="1:9" x14ac:dyDescent="0.15">
      <c r="A21" s="681"/>
      <c r="B21" s="681"/>
      <c r="C21" s="681"/>
      <c r="D21" s="681"/>
      <c r="E21" s="681"/>
      <c r="F21" s="681"/>
      <c r="G21" s="681"/>
      <c r="H21" s="681"/>
      <c r="I21" s="681"/>
    </row>
    <row r="22" spans="1:9" x14ac:dyDescent="0.15">
      <c r="A22" s="681"/>
      <c r="B22" s="681"/>
      <c r="C22" s="681"/>
      <c r="D22" s="681"/>
      <c r="E22" s="681"/>
      <c r="F22" s="681"/>
      <c r="G22" s="681"/>
      <c r="H22" s="681"/>
      <c r="I22" s="681"/>
    </row>
    <row r="23" spans="1:9" x14ac:dyDescent="0.15">
      <c r="A23" s="681"/>
      <c r="B23" s="681"/>
      <c r="C23" s="681"/>
      <c r="D23" s="681"/>
      <c r="E23" s="681"/>
      <c r="F23" s="681"/>
      <c r="G23" s="681"/>
      <c r="H23" s="681"/>
      <c r="I23" s="681"/>
    </row>
    <row r="24" spans="1:9" x14ac:dyDescent="0.15">
      <c r="A24" s="681"/>
      <c r="B24" s="681"/>
      <c r="C24" s="681"/>
      <c r="D24" s="681"/>
      <c r="E24" s="681"/>
      <c r="F24" s="681"/>
      <c r="G24" s="681"/>
      <c r="H24" s="681"/>
      <c r="I24" s="681"/>
    </row>
    <row r="25" spans="1:9" x14ac:dyDescent="0.15">
      <c r="A25" s="681"/>
      <c r="B25" s="681"/>
      <c r="C25" s="681"/>
      <c r="D25" s="681"/>
      <c r="E25" s="681"/>
      <c r="F25" s="681"/>
      <c r="G25" s="681"/>
      <c r="H25" s="681"/>
      <c r="I25" s="681"/>
    </row>
    <row r="26" spans="1:9" x14ac:dyDescent="0.15">
      <c r="A26" s="681"/>
      <c r="B26" s="681"/>
      <c r="C26" s="681"/>
      <c r="D26" s="681"/>
      <c r="E26" s="681"/>
      <c r="F26" s="681"/>
      <c r="G26" s="681"/>
      <c r="H26" s="681"/>
      <c r="I26" s="681"/>
    </row>
    <row r="27" spans="1:9" x14ac:dyDescent="0.15">
      <c r="A27" s="681"/>
      <c r="B27" s="681"/>
      <c r="C27" s="681"/>
      <c r="D27" s="681"/>
      <c r="E27" s="681"/>
      <c r="F27" s="681"/>
      <c r="G27" s="681"/>
      <c r="H27" s="681"/>
      <c r="I27" s="681"/>
    </row>
    <row r="28" spans="1:9" x14ac:dyDescent="0.15">
      <c r="A28" s="681"/>
      <c r="B28" s="681"/>
      <c r="C28" s="681"/>
      <c r="D28" s="681"/>
      <c r="E28" s="681"/>
      <c r="F28" s="681"/>
      <c r="G28" s="681"/>
      <c r="H28" s="681"/>
      <c r="I28" s="681"/>
    </row>
    <row r="29" spans="1:9" x14ac:dyDescent="0.15">
      <c r="A29" s="681"/>
      <c r="B29" s="681"/>
      <c r="C29" s="681"/>
      <c r="D29" s="681"/>
      <c r="E29" s="681"/>
      <c r="F29" s="681"/>
      <c r="G29" s="681"/>
      <c r="H29" s="681"/>
      <c r="I29" s="681"/>
    </row>
    <row r="30" spans="1:9" x14ac:dyDescent="0.15">
      <c r="A30" s="681"/>
      <c r="B30" s="681"/>
      <c r="C30" s="681"/>
      <c r="D30" s="681"/>
      <c r="E30" s="681"/>
      <c r="F30" s="681"/>
      <c r="G30" s="681"/>
      <c r="H30" s="681"/>
      <c r="I30" s="681"/>
    </row>
    <row r="31" spans="1:9" x14ac:dyDescent="0.15">
      <c r="A31" s="681"/>
      <c r="B31" s="681"/>
      <c r="C31" s="681"/>
      <c r="D31" s="681"/>
      <c r="E31" s="681"/>
      <c r="F31" s="681"/>
      <c r="G31" s="681"/>
      <c r="H31" s="681"/>
      <c r="I31" s="681"/>
    </row>
    <row r="32" spans="1:9" x14ac:dyDescent="0.15">
      <c r="A32" s="681"/>
      <c r="B32" s="681"/>
      <c r="C32" s="681"/>
      <c r="D32" s="681"/>
      <c r="E32" s="681"/>
      <c r="F32" s="681"/>
      <c r="G32" s="681"/>
      <c r="H32" s="681"/>
      <c r="I32" s="681"/>
    </row>
    <row r="33" spans="1:9" x14ac:dyDescent="0.15">
      <c r="A33" s="681"/>
      <c r="B33" s="681"/>
      <c r="C33" s="681"/>
      <c r="D33" s="681"/>
      <c r="E33" s="681"/>
      <c r="F33" s="681"/>
      <c r="G33" s="681"/>
      <c r="H33" s="681"/>
      <c r="I33" s="681"/>
    </row>
    <row r="34" spans="1:9" x14ac:dyDescent="0.15">
      <c r="A34" s="681"/>
      <c r="B34" s="681"/>
      <c r="C34" s="681"/>
      <c r="D34" s="681"/>
      <c r="E34" s="681"/>
      <c r="F34" s="681"/>
      <c r="G34" s="681"/>
      <c r="H34" s="681"/>
      <c r="I34" s="681"/>
    </row>
    <row r="35" spans="1:9" x14ac:dyDescent="0.15">
      <c r="A35" s="681"/>
      <c r="B35" s="681"/>
      <c r="C35" s="681"/>
      <c r="D35" s="681"/>
      <c r="E35" s="681"/>
      <c r="F35" s="681"/>
      <c r="G35" s="681"/>
      <c r="H35" s="681"/>
      <c r="I35" s="681"/>
    </row>
    <row r="36" spans="1:9" x14ac:dyDescent="0.15">
      <c r="A36" s="681"/>
      <c r="B36" s="681"/>
      <c r="C36" s="681"/>
      <c r="D36" s="681"/>
      <c r="E36" s="681"/>
      <c r="F36" s="681"/>
      <c r="G36" s="681"/>
      <c r="H36" s="681"/>
      <c r="I36" s="681"/>
    </row>
    <row r="37" spans="1:9" x14ac:dyDescent="0.15">
      <c r="A37" s="681"/>
      <c r="B37" s="681"/>
      <c r="C37" s="681"/>
      <c r="D37" s="681"/>
      <c r="E37" s="681"/>
      <c r="F37" s="681"/>
      <c r="G37" s="681"/>
      <c r="H37" s="681"/>
      <c r="I37" s="681"/>
    </row>
    <row r="38" spans="1:9" x14ac:dyDescent="0.15">
      <c r="A38" s="681"/>
      <c r="B38" s="681"/>
      <c r="C38" s="681"/>
      <c r="D38" s="681"/>
      <c r="E38" s="681"/>
      <c r="F38" s="681"/>
      <c r="G38" s="681"/>
      <c r="H38" s="681"/>
      <c r="I38" s="681"/>
    </row>
    <row r="39" spans="1:9" x14ac:dyDescent="0.15">
      <c r="A39" s="681"/>
      <c r="B39" s="681"/>
      <c r="C39" s="681"/>
      <c r="D39" s="681"/>
      <c r="E39" s="681"/>
      <c r="F39" s="681"/>
      <c r="G39" s="681"/>
      <c r="H39" s="681"/>
      <c r="I39" s="681"/>
    </row>
    <row r="40" spans="1:9" x14ac:dyDescent="0.15">
      <c r="A40" s="681"/>
      <c r="B40" s="681"/>
      <c r="C40" s="681"/>
      <c r="D40" s="681"/>
      <c r="E40" s="681"/>
      <c r="F40" s="681"/>
      <c r="G40" s="681"/>
      <c r="H40" s="681"/>
      <c r="I40" s="681"/>
    </row>
    <row r="41" spans="1:9" x14ac:dyDescent="0.15">
      <c r="A41" s="681"/>
      <c r="B41" s="681"/>
      <c r="C41" s="681"/>
      <c r="D41" s="681"/>
      <c r="E41" s="681"/>
      <c r="F41" s="681"/>
      <c r="G41" s="681"/>
      <c r="H41" s="681"/>
      <c r="I41" s="681"/>
    </row>
    <row r="42" spans="1:9" x14ac:dyDescent="0.15">
      <c r="A42" s="681"/>
      <c r="B42" s="681"/>
      <c r="C42" s="681"/>
      <c r="D42" s="681"/>
      <c r="E42" s="681"/>
      <c r="F42" s="681"/>
      <c r="G42" s="681"/>
      <c r="H42" s="681"/>
      <c r="I42" s="681"/>
    </row>
    <row r="43" spans="1:9" x14ac:dyDescent="0.15">
      <c r="A43" s="681"/>
      <c r="B43" s="681"/>
      <c r="C43" s="681"/>
      <c r="D43" s="681"/>
      <c r="E43" s="681"/>
      <c r="F43" s="681"/>
      <c r="G43" s="681"/>
      <c r="H43" s="681"/>
      <c r="I43" s="681"/>
    </row>
    <row r="44" spans="1:9" x14ac:dyDescent="0.15">
      <c r="A44" s="681"/>
      <c r="B44" s="681"/>
      <c r="C44" s="681"/>
      <c r="D44" s="681"/>
      <c r="E44" s="681"/>
      <c r="F44" s="681"/>
      <c r="G44" s="681"/>
      <c r="H44" s="681"/>
      <c r="I44" s="681"/>
    </row>
    <row r="45" spans="1:9" x14ac:dyDescent="0.15">
      <c r="A45" s="681"/>
      <c r="B45" s="681"/>
      <c r="C45" s="681"/>
      <c r="D45" s="681"/>
      <c r="E45" s="681"/>
      <c r="F45" s="681"/>
      <c r="G45" s="681"/>
      <c r="H45" s="681"/>
      <c r="I45" s="681"/>
    </row>
    <row r="46" spans="1:9" x14ac:dyDescent="0.15">
      <c r="A46" s="681"/>
      <c r="B46" s="681"/>
      <c r="C46" s="681"/>
      <c r="D46" s="681"/>
      <c r="E46" s="681"/>
      <c r="F46" s="681"/>
      <c r="G46" s="681"/>
      <c r="H46" s="681"/>
      <c r="I46" s="681"/>
    </row>
    <row r="47" spans="1:9" x14ac:dyDescent="0.15">
      <c r="A47" s="681"/>
      <c r="B47" s="681"/>
      <c r="C47" s="681"/>
      <c r="D47" s="681"/>
      <c r="E47" s="681"/>
      <c r="F47" s="681"/>
      <c r="G47" s="681"/>
      <c r="H47" s="681"/>
      <c r="I47" s="681"/>
    </row>
    <row r="48" spans="1:9" x14ac:dyDescent="0.15">
      <c r="A48" s="681"/>
      <c r="B48" s="681"/>
      <c r="C48" s="681"/>
      <c r="D48" s="681"/>
      <c r="E48" s="681"/>
      <c r="F48" s="681"/>
      <c r="G48" s="681"/>
      <c r="H48" s="681"/>
      <c r="I48" s="681"/>
    </row>
    <row r="49" spans="1:9" x14ac:dyDescent="0.15">
      <c r="A49" s="681"/>
      <c r="B49" s="681"/>
      <c r="C49" s="681"/>
      <c r="D49" s="681"/>
      <c r="E49" s="681"/>
      <c r="F49" s="681"/>
      <c r="G49" s="681"/>
      <c r="H49" s="681"/>
      <c r="I49" s="681"/>
    </row>
    <row r="50" spans="1:9" x14ac:dyDescent="0.15">
      <c r="A50" s="681"/>
      <c r="B50" s="681"/>
      <c r="C50" s="681"/>
      <c r="D50" s="681"/>
      <c r="E50" s="681"/>
      <c r="F50" s="681"/>
      <c r="G50" s="681"/>
      <c r="H50" s="681"/>
      <c r="I50" s="681"/>
    </row>
    <row r="51" spans="1:9" x14ac:dyDescent="0.15">
      <c r="A51" s="681"/>
      <c r="B51" s="681"/>
      <c r="C51" s="681"/>
      <c r="D51" s="681"/>
      <c r="E51" s="681"/>
      <c r="F51" s="681"/>
      <c r="G51" s="681"/>
      <c r="H51" s="681"/>
      <c r="I51" s="681"/>
    </row>
    <row r="52" spans="1:9" x14ac:dyDescent="0.15">
      <c r="A52" s="681"/>
      <c r="B52" s="681"/>
      <c r="C52" s="681"/>
      <c r="D52" s="681"/>
      <c r="E52" s="681"/>
      <c r="F52" s="681"/>
      <c r="G52" s="681"/>
      <c r="H52" s="681"/>
      <c r="I52" s="681"/>
    </row>
    <row r="53" spans="1:9" x14ac:dyDescent="0.15">
      <c r="A53" s="681"/>
      <c r="B53" s="681"/>
      <c r="C53" s="681"/>
      <c r="D53" s="681"/>
      <c r="E53" s="681"/>
      <c r="F53" s="681"/>
      <c r="G53" s="681"/>
      <c r="H53" s="681"/>
      <c r="I53" s="681"/>
    </row>
    <row r="54" spans="1:9" x14ac:dyDescent="0.15">
      <c r="A54" s="681"/>
      <c r="B54" s="681"/>
      <c r="C54" s="681"/>
      <c r="D54" s="681"/>
      <c r="E54" s="681"/>
      <c r="F54" s="681"/>
      <c r="G54" s="681"/>
      <c r="H54" s="681"/>
      <c r="I54" s="681"/>
    </row>
    <row r="55" spans="1:9" x14ac:dyDescent="0.15">
      <c r="A55" s="681"/>
      <c r="B55" s="681"/>
      <c r="C55" s="681"/>
      <c r="D55" s="681"/>
      <c r="E55" s="681"/>
      <c r="F55" s="681"/>
      <c r="G55" s="681"/>
      <c r="H55" s="681"/>
      <c r="I55" s="681"/>
    </row>
    <row r="56" spans="1:9" x14ac:dyDescent="0.15">
      <c r="A56" s="681"/>
      <c r="B56" s="681"/>
      <c r="C56" s="681"/>
      <c r="D56" s="681"/>
      <c r="E56" s="681"/>
      <c r="F56" s="681"/>
      <c r="G56" s="681"/>
      <c r="H56" s="681"/>
      <c r="I56" s="681"/>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6FB89-0814-46B1-96A6-2C0E5F2BC84C}">
  <sheetPr codeName="Sheet42">
    <pageSetUpPr fitToPage="1"/>
  </sheetPr>
  <dimension ref="A1:O23"/>
  <sheetViews>
    <sheetView view="pageBreakPreview" zoomScaleNormal="100" zoomScaleSheetLayoutView="100" workbookViewId="0">
      <selection activeCell="I19" sqref="I19"/>
    </sheetView>
  </sheetViews>
  <sheetFormatPr defaultRowHeight="13.5" x14ac:dyDescent="0.15"/>
  <cols>
    <col min="1" max="1" width="15" customWidth="1"/>
    <col min="2" max="2" width="35.5" customWidth="1"/>
    <col min="3" max="7" width="11.5" customWidth="1"/>
    <col min="8" max="8" width="14.875" customWidth="1"/>
    <col min="9" max="11" width="11.5" customWidth="1"/>
    <col min="12" max="12" width="14.125" customWidth="1"/>
    <col min="13" max="13" width="63.5" customWidth="1"/>
    <col min="14" max="14" width="21.75" customWidth="1"/>
  </cols>
  <sheetData>
    <row r="1" spans="1:15" x14ac:dyDescent="0.15">
      <c r="A1" t="s">
        <v>591</v>
      </c>
    </row>
    <row r="3" spans="1:15" ht="13.5" customHeight="1" x14ac:dyDescent="0.15">
      <c r="A3" s="860" t="s">
        <v>592</v>
      </c>
      <c r="B3" s="761" t="s">
        <v>593</v>
      </c>
      <c r="C3" s="760" t="s">
        <v>594</v>
      </c>
      <c r="D3" s="761" t="s">
        <v>595</v>
      </c>
      <c r="E3" s="760" t="s">
        <v>596</v>
      </c>
      <c r="F3" s="760" t="s">
        <v>597</v>
      </c>
      <c r="G3" s="760" t="s">
        <v>598</v>
      </c>
      <c r="H3" s="760" t="s">
        <v>599</v>
      </c>
      <c r="I3" s="760" t="s">
        <v>600</v>
      </c>
      <c r="J3" s="760" t="s">
        <v>601</v>
      </c>
      <c r="K3" s="761" t="s">
        <v>602</v>
      </c>
      <c r="L3" s="760" t="s">
        <v>603</v>
      </c>
      <c r="M3" s="761" t="s">
        <v>604</v>
      </c>
      <c r="N3" s="761" t="s">
        <v>605</v>
      </c>
    </row>
    <row r="4" spans="1:15" ht="13.5" customHeight="1" x14ac:dyDescent="0.15">
      <c r="A4" s="887"/>
      <c r="B4" s="761"/>
      <c r="C4" s="761"/>
      <c r="D4" s="761"/>
      <c r="E4" s="760"/>
      <c r="F4" s="760"/>
      <c r="G4" s="760"/>
      <c r="H4" s="760"/>
      <c r="I4" s="760"/>
      <c r="J4" s="760"/>
      <c r="K4" s="761"/>
      <c r="L4" s="760"/>
      <c r="M4" s="761"/>
      <c r="N4" s="761"/>
    </row>
    <row r="5" spans="1:15" ht="13.5" customHeight="1" x14ac:dyDescent="0.15">
      <c r="A5" s="887"/>
      <c r="B5" s="761"/>
      <c r="C5" s="761"/>
      <c r="D5" s="761"/>
      <c r="E5" s="760"/>
      <c r="F5" s="760"/>
      <c r="G5" s="760"/>
      <c r="H5" s="760"/>
      <c r="I5" s="760"/>
      <c r="J5" s="760"/>
      <c r="K5" s="761"/>
      <c r="L5" s="760"/>
      <c r="M5" s="761"/>
      <c r="N5" s="761"/>
    </row>
    <row r="6" spans="1:15" ht="26.1" customHeight="1" thickBot="1" x14ac:dyDescent="0.2">
      <c r="A6" s="606">
        <v>45748</v>
      </c>
      <c r="B6" s="584"/>
      <c r="C6" s="584">
        <f t="shared" ref="C6:L6" si="0">SUMIF(C7:C21, "&gt;0")</f>
        <v>0</v>
      </c>
      <c r="D6" s="584">
        <f t="shared" si="0"/>
        <v>11</v>
      </c>
      <c r="E6" s="584">
        <f t="shared" si="0"/>
        <v>0</v>
      </c>
      <c r="F6" s="584">
        <f t="shared" si="0"/>
        <v>3</v>
      </c>
      <c r="G6" s="584">
        <f t="shared" si="0"/>
        <v>1</v>
      </c>
      <c r="H6" s="584">
        <f t="shared" si="0"/>
        <v>1</v>
      </c>
      <c r="I6" s="584">
        <f t="shared" si="0"/>
        <v>0</v>
      </c>
      <c r="J6" s="584">
        <f t="shared" si="0"/>
        <v>77</v>
      </c>
      <c r="K6" s="584">
        <f t="shared" si="0"/>
        <v>12</v>
      </c>
      <c r="L6" s="584">
        <f t="shared" si="0"/>
        <v>3</v>
      </c>
      <c r="M6" s="584"/>
      <c r="N6" s="607"/>
    </row>
    <row r="7" spans="1:15" ht="26.1" customHeight="1" thickTop="1" x14ac:dyDescent="0.15">
      <c r="A7" s="23" t="s">
        <v>130</v>
      </c>
      <c r="B7" s="608" t="s">
        <v>773</v>
      </c>
      <c r="C7" s="244"/>
      <c r="D7" s="244">
        <v>1</v>
      </c>
      <c r="E7" s="244"/>
      <c r="F7" s="244"/>
      <c r="G7" s="244"/>
      <c r="H7" s="244"/>
      <c r="I7" s="244"/>
      <c r="J7" s="244">
        <v>3</v>
      </c>
      <c r="K7" s="244">
        <v>2</v>
      </c>
      <c r="L7" s="244">
        <v>1</v>
      </c>
      <c r="M7" s="609" t="s">
        <v>606</v>
      </c>
      <c r="N7" s="610" t="s">
        <v>607</v>
      </c>
      <c r="O7" s="66"/>
    </row>
    <row r="8" spans="1:15" ht="26.1" customHeight="1" x14ac:dyDescent="0.15">
      <c r="A8" s="24" t="s">
        <v>131</v>
      </c>
      <c r="B8" s="611" t="s">
        <v>772</v>
      </c>
      <c r="C8" s="247"/>
      <c r="D8" s="247">
        <v>1</v>
      </c>
      <c r="E8" s="247"/>
      <c r="F8" s="247"/>
      <c r="G8" s="247"/>
      <c r="H8" s="247"/>
      <c r="I8" s="247"/>
      <c r="J8" s="247">
        <v>5</v>
      </c>
      <c r="K8" s="247">
        <v>1</v>
      </c>
      <c r="L8" s="247"/>
      <c r="M8" s="612" t="s">
        <v>608</v>
      </c>
      <c r="N8" s="247" t="s">
        <v>609</v>
      </c>
    </row>
    <row r="9" spans="1:15" ht="26.25" customHeight="1" x14ac:dyDescent="0.15">
      <c r="A9" s="24" t="s">
        <v>223</v>
      </c>
      <c r="B9" s="611" t="s">
        <v>771</v>
      </c>
      <c r="C9" s="247"/>
      <c r="D9" s="247">
        <v>1</v>
      </c>
      <c r="E9" s="247"/>
      <c r="F9" s="247"/>
      <c r="G9" s="247"/>
      <c r="H9" s="247"/>
      <c r="I9" s="247"/>
      <c r="J9" s="247">
        <v>5</v>
      </c>
      <c r="K9" s="247">
        <v>1</v>
      </c>
      <c r="L9" s="247"/>
      <c r="M9" s="612" t="s">
        <v>610</v>
      </c>
      <c r="N9" s="247" t="s">
        <v>611</v>
      </c>
    </row>
    <row r="10" spans="1:15" ht="26.25" customHeight="1" x14ac:dyDescent="0.15">
      <c r="A10" s="24" t="s">
        <v>224</v>
      </c>
      <c r="B10" s="611" t="s">
        <v>770</v>
      </c>
      <c r="C10" s="247"/>
      <c r="D10" s="247">
        <v>1</v>
      </c>
      <c r="E10" s="247"/>
      <c r="F10" s="247"/>
      <c r="G10" s="247"/>
      <c r="H10" s="247"/>
      <c r="I10" s="247"/>
      <c r="J10" s="247">
        <v>4</v>
      </c>
      <c r="K10" s="247">
        <v>1</v>
      </c>
      <c r="L10" s="247"/>
      <c r="M10" s="612" t="s">
        <v>612</v>
      </c>
      <c r="N10" s="247" t="s">
        <v>613</v>
      </c>
    </row>
    <row r="11" spans="1:15" ht="26.25" customHeight="1" x14ac:dyDescent="0.15">
      <c r="A11" s="24" t="s">
        <v>225</v>
      </c>
      <c r="B11" s="611" t="s">
        <v>614</v>
      </c>
      <c r="C11" s="247"/>
      <c r="D11" s="247">
        <v>1</v>
      </c>
      <c r="E11" s="247"/>
      <c r="F11" s="247"/>
      <c r="G11" s="247"/>
      <c r="H11" s="247"/>
      <c r="I11" s="247"/>
      <c r="J11" s="247">
        <v>7</v>
      </c>
      <c r="K11" s="247">
        <v>1</v>
      </c>
      <c r="L11" s="247"/>
      <c r="M11" s="612" t="s">
        <v>615</v>
      </c>
      <c r="N11" s="247" t="s">
        <v>616</v>
      </c>
    </row>
    <row r="12" spans="1:15" ht="26.25" customHeight="1" x14ac:dyDescent="0.15">
      <c r="A12" s="24" t="s">
        <v>226</v>
      </c>
      <c r="B12" s="611" t="s">
        <v>617</v>
      </c>
      <c r="C12" s="247"/>
      <c r="D12" s="247">
        <v>1</v>
      </c>
      <c r="E12" s="247"/>
      <c r="F12" s="247"/>
      <c r="G12" s="247"/>
      <c r="H12" s="247"/>
      <c r="I12" s="247"/>
      <c r="J12" s="247">
        <v>5</v>
      </c>
      <c r="K12" s="247">
        <v>3</v>
      </c>
      <c r="L12" s="247">
        <v>1</v>
      </c>
      <c r="M12" s="612" t="s">
        <v>618</v>
      </c>
      <c r="N12" s="247" t="s">
        <v>619</v>
      </c>
    </row>
    <row r="13" spans="1:15" ht="26.25" customHeight="1" x14ac:dyDescent="0.15">
      <c r="A13" s="24" t="s">
        <v>227</v>
      </c>
      <c r="B13" s="611" t="s">
        <v>769</v>
      </c>
      <c r="C13" s="247"/>
      <c r="D13" s="247">
        <v>1</v>
      </c>
      <c r="E13" s="247"/>
      <c r="F13" s="247"/>
      <c r="G13" s="247"/>
      <c r="H13" s="247"/>
      <c r="I13" s="247"/>
      <c r="J13" s="247">
        <v>6</v>
      </c>
      <c r="K13" s="247">
        <v>1</v>
      </c>
      <c r="L13" s="247"/>
      <c r="M13" s="612" t="s">
        <v>620</v>
      </c>
      <c r="N13" s="247" t="s">
        <v>621</v>
      </c>
    </row>
    <row r="14" spans="1:15" ht="26.25" customHeight="1" x14ac:dyDescent="0.15">
      <c r="A14" s="24" t="s">
        <v>228</v>
      </c>
      <c r="B14" s="613" t="s">
        <v>768</v>
      </c>
      <c r="C14" s="247"/>
      <c r="D14" s="247">
        <v>1</v>
      </c>
      <c r="E14" s="247"/>
      <c r="F14" s="247"/>
      <c r="G14" s="247"/>
      <c r="H14" s="247"/>
      <c r="I14" s="247"/>
      <c r="J14" s="247">
        <v>9</v>
      </c>
      <c r="K14" s="247">
        <v>1</v>
      </c>
      <c r="L14" s="247"/>
      <c r="M14" s="612" t="s">
        <v>767</v>
      </c>
      <c r="N14" s="247" t="s">
        <v>622</v>
      </c>
    </row>
    <row r="15" spans="1:15" ht="26.25" customHeight="1" x14ac:dyDescent="0.15">
      <c r="A15" s="24" t="s">
        <v>229</v>
      </c>
      <c r="B15" s="611" t="s">
        <v>623</v>
      </c>
      <c r="C15" s="247"/>
      <c r="D15" s="247">
        <v>1</v>
      </c>
      <c r="E15" s="247"/>
      <c r="F15" s="247"/>
      <c r="G15" s="247"/>
      <c r="H15" s="247"/>
      <c r="I15" s="247"/>
      <c r="J15" s="247">
        <v>11</v>
      </c>
      <c r="K15" s="247"/>
      <c r="L15" s="247"/>
      <c r="M15" s="612" t="s">
        <v>766</v>
      </c>
      <c r="N15" s="247"/>
    </row>
    <row r="16" spans="1:15" ht="26.25" customHeight="1" x14ac:dyDescent="0.15">
      <c r="A16" s="24" t="s">
        <v>230</v>
      </c>
      <c r="B16" s="611" t="s">
        <v>765</v>
      </c>
      <c r="C16" s="247"/>
      <c r="D16" s="247">
        <v>1</v>
      </c>
      <c r="E16" s="247"/>
      <c r="F16" s="247"/>
      <c r="G16" s="247"/>
      <c r="H16" s="247"/>
      <c r="I16" s="247"/>
      <c r="J16" s="247">
        <v>5</v>
      </c>
      <c r="K16" s="247"/>
      <c r="L16" s="247"/>
      <c r="M16" s="612" t="s">
        <v>624</v>
      </c>
      <c r="N16" s="247"/>
    </row>
    <row r="17" spans="1:14" ht="26.25" customHeight="1" x14ac:dyDescent="0.15">
      <c r="A17" s="24" t="s">
        <v>231</v>
      </c>
      <c r="B17" s="611" t="s">
        <v>764</v>
      </c>
      <c r="C17" s="247"/>
      <c r="D17" s="247">
        <v>1</v>
      </c>
      <c r="E17" s="247"/>
      <c r="F17" s="247"/>
      <c r="G17" s="247"/>
      <c r="H17" s="247"/>
      <c r="I17" s="247"/>
      <c r="J17" s="247">
        <v>7</v>
      </c>
      <c r="K17" s="247"/>
      <c r="L17" s="247"/>
      <c r="M17" s="612" t="s">
        <v>625</v>
      </c>
      <c r="N17" s="247"/>
    </row>
    <row r="18" spans="1:14" ht="26.25" customHeight="1" x14ac:dyDescent="0.15">
      <c r="A18" s="24" t="s">
        <v>384</v>
      </c>
      <c r="B18" s="611" t="s">
        <v>763</v>
      </c>
      <c r="C18" s="247"/>
      <c r="D18" s="247"/>
      <c r="E18" s="247"/>
      <c r="F18" s="247"/>
      <c r="G18" s="247">
        <v>1</v>
      </c>
      <c r="H18" s="247">
        <v>1</v>
      </c>
      <c r="I18" s="247"/>
      <c r="J18" s="247"/>
      <c r="K18" s="247"/>
      <c r="L18" s="247"/>
      <c r="M18" s="612" t="s">
        <v>626</v>
      </c>
      <c r="N18" s="247"/>
    </row>
    <row r="19" spans="1:14" ht="26.25" customHeight="1" x14ac:dyDescent="0.15">
      <c r="A19" s="24" t="s">
        <v>39</v>
      </c>
      <c r="B19" s="611" t="s">
        <v>762</v>
      </c>
      <c r="C19" s="247"/>
      <c r="D19" s="247"/>
      <c r="E19" s="247"/>
      <c r="F19" s="247">
        <v>1</v>
      </c>
      <c r="G19" s="247"/>
      <c r="H19" s="247"/>
      <c r="I19" s="247"/>
      <c r="J19" s="247">
        <v>4</v>
      </c>
      <c r="K19" s="247"/>
      <c r="L19" s="247"/>
      <c r="M19" s="612" t="s">
        <v>627</v>
      </c>
      <c r="N19" s="247"/>
    </row>
    <row r="20" spans="1:14" ht="26.25" customHeight="1" x14ac:dyDescent="0.15">
      <c r="A20" s="30" t="s">
        <v>43</v>
      </c>
      <c r="B20" s="614" t="s">
        <v>628</v>
      </c>
      <c r="C20" s="256"/>
      <c r="D20" s="256"/>
      <c r="E20" s="256"/>
      <c r="F20" s="256">
        <v>1</v>
      </c>
      <c r="G20" s="256"/>
      <c r="H20" s="256"/>
      <c r="I20" s="256"/>
      <c r="J20" s="256">
        <v>3</v>
      </c>
      <c r="K20" s="256">
        <v>1</v>
      </c>
      <c r="L20" s="256">
        <v>1</v>
      </c>
      <c r="M20" s="615" t="s">
        <v>629</v>
      </c>
      <c r="N20" s="256" t="s">
        <v>630</v>
      </c>
    </row>
    <row r="21" spans="1:14" ht="26.25" customHeight="1" x14ac:dyDescent="0.15">
      <c r="A21" s="93" t="s">
        <v>45</v>
      </c>
      <c r="B21" s="616" t="s">
        <v>631</v>
      </c>
      <c r="C21" s="259"/>
      <c r="D21" s="259"/>
      <c r="E21" s="259"/>
      <c r="F21" s="259">
        <v>1</v>
      </c>
      <c r="G21" s="259"/>
      <c r="H21" s="259"/>
      <c r="I21" s="259"/>
      <c r="J21" s="259">
        <v>3</v>
      </c>
      <c r="K21" s="259"/>
      <c r="L21" s="259"/>
      <c r="M21" s="617" t="s">
        <v>632</v>
      </c>
      <c r="N21" s="259"/>
    </row>
    <row r="22" spans="1:14" ht="12.95" customHeight="1" x14ac:dyDescent="0.15">
      <c r="A22" s="6" t="s">
        <v>633</v>
      </c>
    </row>
    <row r="23" spans="1:14" ht="12.95" customHeight="1" x14ac:dyDescent="0.15">
      <c r="A23" s="6" t="s">
        <v>634</v>
      </c>
    </row>
  </sheetData>
  <sheetProtection autoFilter="0"/>
  <mergeCells count="14">
    <mergeCell ref="A3:A5"/>
    <mergeCell ref="B3:B5"/>
    <mergeCell ref="C3:C5"/>
    <mergeCell ref="D3:D5"/>
    <mergeCell ref="E3:E5"/>
    <mergeCell ref="F3:F5"/>
    <mergeCell ref="M3:M5"/>
    <mergeCell ref="N3:N5"/>
    <mergeCell ref="G3:G5"/>
    <mergeCell ref="H3:H5"/>
    <mergeCell ref="I3:I5"/>
    <mergeCell ref="J3:J5"/>
    <mergeCell ref="K3:K5"/>
    <mergeCell ref="L3:L5"/>
  </mergeCells>
  <phoneticPr fontId="4"/>
  <pageMargins left="0.39370078740157483" right="0.39370078740157483" top="0.78740157480314965" bottom="0.19685039370078741" header="0" footer="0"/>
  <pageSetup paperSize="9" scale="55" fitToHeight="0" pageOrder="overThenDown"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8BEF7-C520-45B8-AC35-F610AAA1AF70}">
  <sheetPr codeName="Sheet43">
    <pageSetUpPr fitToPage="1"/>
  </sheetPr>
  <dimension ref="A1:H29"/>
  <sheetViews>
    <sheetView view="pageBreakPreview" zoomScale="145" zoomScaleNormal="100" zoomScaleSheetLayoutView="145" workbookViewId="0">
      <selection activeCell="H20" sqref="H20"/>
    </sheetView>
  </sheetViews>
  <sheetFormatPr defaultColWidth="9" defaultRowHeight="13.5" x14ac:dyDescent="0.15"/>
  <cols>
    <col min="1" max="1" width="17.875" customWidth="1"/>
    <col min="2" max="8" width="11.25" customWidth="1"/>
  </cols>
  <sheetData>
    <row r="1" spans="1:8" x14ac:dyDescent="0.15">
      <c r="A1" t="s">
        <v>635</v>
      </c>
    </row>
    <row r="2" spans="1:8" x14ac:dyDescent="0.15">
      <c r="H2" s="9" t="s">
        <v>636</v>
      </c>
    </row>
    <row r="3" spans="1:8" ht="13.5" customHeight="1" x14ac:dyDescent="0.15">
      <c r="A3" s="810" t="s">
        <v>592</v>
      </c>
      <c r="B3" s="808" t="s">
        <v>637</v>
      </c>
      <c r="C3" s="888" t="s">
        <v>638</v>
      </c>
      <c r="D3" s="888" t="s">
        <v>639</v>
      </c>
      <c r="E3" s="889" t="s">
        <v>640</v>
      </c>
      <c r="F3" s="890" t="s">
        <v>641</v>
      </c>
      <c r="G3" s="695" t="s">
        <v>642</v>
      </c>
      <c r="H3" s="888" t="s">
        <v>643</v>
      </c>
    </row>
    <row r="4" spans="1:8" ht="13.5" customHeight="1" x14ac:dyDescent="0.15">
      <c r="A4" s="811"/>
      <c r="B4" s="808"/>
      <c r="C4" s="808"/>
      <c r="D4" s="808"/>
      <c r="E4" s="813"/>
      <c r="F4" s="890"/>
      <c r="G4" s="824"/>
      <c r="H4" s="808"/>
    </row>
    <row r="5" spans="1:8" x14ac:dyDescent="0.15">
      <c r="A5" s="811"/>
      <c r="B5" s="808"/>
      <c r="C5" s="808"/>
      <c r="D5" s="808"/>
      <c r="E5" s="813"/>
      <c r="F5" s="890"/>
      <c r="G5" s="824"/>
      <c r="H5" s="808"/>
    </row>
    <row r="6" spans="1:8" x14ac:dyDescent="0.15">
      <c r="A6" s="812"/>
      <c r="B6" s="808"/>
      <c r="C6" s="808"/>
      <c r="D6" s="808"/>
      <c r="E6" s="813"/>
      <c r="F6" s="890"/>
      <c r="G6" s="825"/>
      <c r="H6" s="808"/>
    </row>
    <row r="7" spans="1:8" ht="14.25" thickBot="1" x14ac:dyDescent="0.2">
      <c r="A7" s="133">
        <v>45748</v>
      </c>
      <c r="B7" s="132">
        <f t="shared" ref="B7:H7" si="0">IF(B9&gt;0,B9,0)+IF(B10&gt;0,B10,0)+IF(B11&gt;0,B11,0)+IF(B12&gt;0,B12,0)+IF(B13&gt;0,B13,0)+IF(B14&gt;0,B14,0)+IF(B15&gt;0,B15,0)+IF(B16&gt;0,B16,0)+IF(B17&gt;0,B17,0)+IF(B18&gt;0,B18,0)+IF(B19&gt;0,B19,0)+IF(B20&gt;0,B20,0)+IF(B21&gt;0,B21,0)+IF(B22&gt;0,B22,0)+IF(B23&gt;0,B23,0)</f>
        <v>438</v>
      </c>
      <c r="C7" s="132">
        <f t="shared" si="0"/>
        <v>1</v>
      </c>
      <c r="D7" s="132">
        <f t="shared" si="0"/>
        <v>0</v>
      </c>
      <c r="E7" s="132">
        <f t="shared" si="0"/>
        <v>437</v>
      </c>
      <c r="F7" s="618">
        <f t="shared" si="0"/>
        <v>7</v>
      </c>
      <c r="G7" s="132">
        <f t="shared" si="0"/>
        <v>1</v>
      </c>
      <c r="H7" s="132">
        <f t="shared" si="0"/>
        <v>0</v>
      </c>
    </row>
    <row r="8" spans="1:8" ht="14.25" thickTop="1" x14ac:dyDescent="0.15">
      <c r="A8" s="77" t="s">
        <v>644</v>
      </c>
      <c r="B8" s="88">
        <f t="shared" ref="B8:H8" si="1">SUMIF(B9,"&gt;0")+SUMIF(B10,"&gt;0")+SUMIF(B11,"&gt;0")+SUMIF(B12,"&gt;0")+SUMIF(B13,"&gt;0")+SUMIF(B14,"&gt;0")+SUMIF(B15,"&gt;0")+SUMIF(B16,"&gt;0")+SUMIF(B17,"&gt;0")+SUMIF(B18,"&gt;0")+SUMIF(B19,"&gt;0")</f>
        <v>265</v>
      </c>
      <c r="C8" s="88">
        <f t="shared" si="1"/>
        <v>0</v>
      </c>
      <c r="D8" s="88">
        <f t="shared" si="1"/>
        <v>0</v>
      </c>
      <c r="E8" s="88">
        <f t="shared" si="1"/>
        <v>265</v>
      </c>
      <c r="F8" s="619">
        <f t="shared" si="1"/>
        <v>3</v>
      </c>
      <c r="G8" s="88">
        <f t="shared" si="1"/>
        <v>0</v>
      </c>
      <c r="H8" s="88">
        <f t="shared" si="1"/>
        <v>0</v>
      </c>
    </row>
    <row r="9" spans="1:8" x14ac:dyDescent="0.15">
      <c r="A9" s="103" t="s">
        <v>16</v>
      </c>
      <c r="B9" s="88">
        <f t="shared" ref="B9:B23" si="2">IF(C9&gt;0,C9,0)+IF(D9&gt;0,D9,0)+IF(E9&gt;0,E9,0)</f>
        <v>24</v>
      </c>
      <c r="C9" s="187"/>
      <c r="D9" s="187"/>
      <c r="E9" s="187">
        <v>24</v>
      </c>
      <c r="F9" s="620">
        <v>0</v>
      </c>
      <c r="G9" s="187">
        <v>0</v>
      </c>
      <c r="H9" s="187">
        <v>0</v>
      </c>
    </row>
    <row r="10" spans="1:8" x14ac:dyDescent="0.15">
      <c r="A10" s="103" t="s">
        <v>17</v>
      </c>
      <c r="B10" s="88">
        <f t="shared" si="2"/>
        <v>20</v>
      </c>
      <c r="C10" s="187"/>
      <c r="D10" s="187"/>
      <c r="E10" s="187">
        <v>20</v>
      </c>
      <c r="F10" s="620">
        <v>0</v>
      </c>
      <c r="G10" s="187">
        <v>0</v>
      </c>
      <c r="H10" s="187">
        <v>0</v>
      </c>
    </row>
    <row r="11" spans="1:8" x14ac:dyDescent="0.15">
      <c r="A11" s="103" t="s">
        <v>19</v>
      </c>
      <c r="B11" s="88">
        <f t="shared" si="2"/>
        <v>22</v>
      </c>
      <c r="C11" s="187"/>
      <c r="D11" s="187"/>
      <c r="E11" s="187">
        <v>22</v>
      </c>
      <c r="F11" s="620">
        <v>1</v>
      </c>
      <c r="G11" s="187">
        <v>0</v>
      </c>
      <c r="H11" s="187">
        <v>0</v>
      </c>
    </row>
    <row r="12" spans="1:8" x14ac:dyDescent="0.15">
      <c r="A12" s="103" t="s">
        <v>20</v>
      </c>
      <c r="B12" s="88">
        <f t="shared" si="2"/>
        <v>18</v>
      </c>
      <c r="C12" s="187"/>
      <c r="D12" s="187"/>
      <c r="E12" s="187">
        <v>18</v>
      </c>
      <c r="F12" s="620">
        <v>0</v>
      </c>
      <c r="G12" s="187">
        <v>0</v>
      </c>
      <c r="H12" s="187">
        <v>0</v>
      </c>
    </row>
    <row r="13" spans="1:8" x14ac:dyDescent="0.15">
      <c r="A13" s="103" t="s">
        <v>22</v>
      </c>
      <c r="B13" s="88">
        <f t="shared" si="2"/>
        <v>27</v>
      </c>
      <c r="C13" s="187"/>
      <c r="D13" s="187"/>
      <c r="E13" s="187">
        <v>27</v>
      </c>
      <c r="F13" s="620">
        <v>1</v>
      </c>
      <c r="G13" s="187">
        <v>0</v>
      </c>
      <c r="H13" s="187">
        <v>0</v>
      </c>
    </row>
    <row r="14" spans="1:8" x14ac:dyDescent="0.15">
      <c r="A14" s="103" t="s">
        <v>24</v>
      </c>
      <c r="B14" s="88">
        <f t="shared" si="2"/>
        <v>25</v>
      </c>
      <c r="C14" s="187"/>
      <c r="D14" s="187"/>
      <c r="E14" s="187">
        <v>25</v>
      </c>
      <c r="F14" s="620">
        <v>0</v>
      </c>
      <c r="G14" s="187">
        <v>0</v>
      </c>
      <c r="H14" s="187">
        <v>0</v>
      </c>
    </row>
    <row r="15" spans="1:8" x14ac:dyDescent="0.15">
      <c r="A15" s="103" t="s">
        <v>25</v>
      </c>
      <c r="B15" s="88">
        <f t="shared" si="2"/>
        <v>22</v>
      </c>
      <c r="C15" s="187"/>
      <c r="D15" s="187"/>
      <c r="E15" s="187">
        <v>22</v>
      </c>
      <c r="F15" s="620">
        <v>0</v>
      </c>
      <c r="G15" s="187">
        <v>0</v>
      </c>
      <c r="H15" s="187">
        <v>0</v>
      </c>
    </row>
    <row r="16" spans="1:8" x14ac:dyDescent="0.15">
      <c r="A16" s="103" t="s">
        <v>27</v>
      </c>
      <c r="B16" s="88">
        <f t="shared" si="2"/>
        <v>24</v>
      </c>
      <c r="C16" s="187"/>
      <c r="D16" s="187"/>
      <c r="E16" s="187">
        <v>24</v>
      </c>
      <c r="F16" s="620">
        <v>1</v>
      </c>
      <c r="G16" s="187">
        <v>0</v>
      </c>
      <c r="H16" s="187">
        <v>0</v>
      </c>
    </row>
    <row r="17" spans="1:8" x14ac:dyDescent="0.15">
      <c r="A17" s="103" t="s">
        <v>29</v>
      </c>
      <c r="B17" s="88">
        <f t="shared" si="2"/>
        <v>31</v>
      </c>
      <c r="C17" s="187"/>
      <c r="D17" s="187"/>
      <c r="E17" s="187">
        <v>31</v>
      </c>
      <c r="F17" s="620">
        <v>0</v>
      </c>
      <c r="G17" s="187">
        <v>0</v>
      </c>
      <c r="H17" s="187">
        <v>0</v>
      </c>
    </row>
    <row r="18" spans="1:8" x14ac:dyDescent="0.15">
      <c r="A18" s="103" t="s">
        <v>31</v>
      </c>
      <c r="B18" s="88">
        <f t="shared" si="2"/>
        <v>21</v>
      </c>
      <c r="C18" s="187"/>
      <c r="D18" s="187"/>
      <c r="E18" s="187">
        <v>21</v>
      </c>
      <c r="F18" s="620">
        <v>0</v>
      </c>
      <c r="G18" s="187">
        <v>0</v>
      </c>
      <c r="H18" s="187">
        <v>0</v>
      </c>
    </row>
    <row r="19" spans="1:8" x14ac:dyDescent="0.15">
      <c r="A19" s="103" t="s">
        <v>32</v>
      </c>
      <c r="B19" s="88">
        <f t="shared" si="2"/>
        <v>31</v>
      </c>
      <c r="C19" s="187"/>
      <c r="D19" s="187"/>
      <c r="E19" s="187">
        <v>31</v>
      </c>
      <c r="F19" s="620">
        <v>0</v>
      </c>
      <c r="G19" s="187">
        <v>0</v>
      </c>
      <c r="H19" s="187">
        <v>0</v>
      </c>
    </row>
    <row r="20" spans="1:8" x14ac:dyDescent="0.15">
      <c r="A20" s="77" t="s">
        <v>36</v>
      </c>
      <c r="B20" s="88">
        <f t="shared" si="2"/>
        <v>119</v>
      </c>
      <c r="C20" s="187">
        <v>1</v>
      </c>
      <c r="D20" s="187"/>
      <c r="E20" s="187">
        <v>118</v>
      </c>
      <c r="F20" s="620">
        <v>4</v>
      </c>
      <c r="G20" s="187">
        <v>1</v>
      </c>
      <c r="H20" s="187">
        <v>0</v>
      </c>
    </row>
    <row r="21" spans="1:8" x14ac:dyDescent="0.15">
      <c r="A21" s="81" t="s">
        <v>39</v>
      </c>
      <c r="B21" s="88">
        <f t="shared" si="2"/>
        <v>19</v>
      </c>
      <c r="C21" s="187"/>
      <c r="D21" s="187"/>
      <c r="E21" s="187">
        <v>19</v>
      </c>
      <c r="F21" s="620">
        <v>0</v>
      </c>
      <c r="G21" s="187">
        <v>0</v>
      </c>
      <c r="H21" s="187">
        <v>0</v>
      </c>
    </row>
    <row r="22" spans="1:8" x14ac:dyDescent="0.15">
      <c r="A22" s="81" t="s">
        <v>43</v>
      </c>
      <c r="B22" s="88">
        <f t="shared" si="2"/>
        <v>20</v>
      </c>
      <c r="C22" s="187"/>
      <c r="D22" s="187"/>
      <c r="E22" s="187">
        <v>20</v>
      </c>
      <c r="F22" s="620">
        <v>0</v>
      </c>
      <c r="G22" s="187">
        <v>0</v>
      </c>
      <c r="H22" s="187">
        <v>0</v>
      </c>
    </row>
    <row r="23" spans="1:8" x14ac:dyDescent="0.15">
      <c r="A23" s="90" t="s">
        <v>45</v>
      </c>
      <c r="B23" s="91">
        <f t="shared" si="2"/>
        <v>15</v>
      </c>
      <c r="C23" s="185"/>
      <c r="D23" s="185"/>
      <c r="E23" s="185">
        <v>15</v>
      </c>
      <c r="F23" s="621">
        <v>0</v>
      </c>
      <c r="G23" s="185">
        <v>0</v>
      </c>
      <c r="H23" s="185">
        <v>0</v>
      </c>
    </row>
    <row r="24" spans="1:8" x14ac:dyDescent="0.15">
      <c r="A24" s="6" t="s">
        <v>645</v>
      </c>
    </row>
    <row r="25" spans="1:8" x14ac:dyDescent="0.15">
      <c r="A25" s="6" t="s">
        <v>646</v>
      </c>
    </row>
    <row r="26" spans="1:8" x14ac:dyDescent="0.15">
      <c r="A26" s="6"/>
    </row>
    <row r="27" spans="1:8" x14ac:dyDescent="0.15">
      <c r="A27" s="6"/>
    </row>
    <row r="28" spans="1:8" x14ac:dyDescent="0.15">
      <c r="A28" s="6"/>
    </row>
    <row r="29" spans="1:8" x14ac:dyDescent="0.15">
      <c r="A29" s="6"/>
    </row>
  </sheetData>
  <sheetProtection autoFilter="0"/>
  <mergeCells count="8">
    <mergeCell ref="G3:G6"/>
    <mergeCell ref="H3:H6"/>
    <mergeCell ref="A3:A6"/>
    <mergeCell ref="B3:B6"/>
    <mergeCell ref="C3:C6"/>
    <mergeCell ref="D3:D6"/>
    <mergeCell ref="E3:E6"/>
    <mergeCell ref="F3:F6"/>
  </mergeCells>
  <phoneticPr fontId="4"/>
  <dataValidations count="1">
    <dataValidation type="decimal" operator="greaterThanOrEqual" allowBlank="1" showInputMessage="1" showErrorMessage="1" sqref="C8:H23" xr:uid="{F42C5623-1E24-433E-8257-9EA3FC8EEE9C}">
      <formula1>0</formula1>
    </dataValidation>
  </dataValidations>
  <pageMargins left="0.78740157480314965" right="0.78740157480314965" top="0.78740157480314965" bottom="0.39370078740157483" header="0" footer="0"/>
  <pageSetup paperSize="9" scale="90" pageOrder="overThenDown"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3A3BE-5E56-46DA-8708-2ECC33B29CB7}">
  <sheetPr codeName="Sheet44">
    <pageSetUpPr fitToPage="1"/>
  </sheetPr>
  <dimension ref="A1:I56"/>
  <sheetViews>
    <sheetView workbookViewId="0">
      <selection sqref="A1:I56"/>
    </sheetView>
  </sheetViews>
  <sheetFormatPr defaultRowHeight="13.5" x14ac:dyDescent="0.15"/>
  <sheetData>
    <row r="1" spans="1:9" x14ac:dyDescent="0.15">
      <c r="A1" s="680" t="s">
        <v>859</v>
      </c>
      <c r="B1" s="681"/>
      <c r="C1" s="681"/>
      <c r="D1" s="681"/>
      <c r="E1" s="681"/>
      <c r="F1" s="681"/>
      <c r="G1" s="681"/>
      <c r="H1" s="681"/>
      <c r="I1" s="681"/>
    </row>
    <row r="2" spans="1:9" x14ac:dyDescent="0.15">
      <c r="A2" s="681"/>
      <c r="B2" s="681"/>
      <c r="C2" s="681"/>
      <c r="D2" s="681"/>
      <c r="E2" s="681"/>
      <c r="F2" s="681"/>
      <c r="G2" s="681"/>
      <c r="H2" s="681"/>
      <c r="I2" s="681"/>
    </row>
    <row r="3" spans="1:9" x14ac:dyDescent="0.15">
      <c r="A3" s="681"/>
      <c r="B3" s="681"/>
      <c r="C3" s="681"/>
      <c r="D3" s="681"/>
      <c r="E3" s="681"/>
      <c r="F3" s="681"/>
      <c r="G3" s="681"/>
      <c r="H3" s="681"/>
      <c r="I3" s="681"/>
    </row>
    <row r="4" spans="1:9" x14ac:dyDescent="0.15">
      <c r="A4" s="681"/>
      <c r="B4" s="681"/>
      <c r="C4" s="681"/>
      <c r="D4" s="681"/>
      <c r="E4" s="681"/>
      <c r="F4" s="681"/>
      <c r="G4" s="681"/>
      <c r="H4" s="681"/>
      <c r="I4" s="681"/>
    </row>
    <row r="5" spans="1:9" x14ac:dyDescent="0.15">
      <c r="A5" s="681"/>
      <c r="B5" s="681"/>
      <c r="C5" s="681"/>
      <c r="D5" s="681"/>
      <c r="E5" s="681"/>
      <c r="F5" s="681"/>
      <c r="G5" s="681"/>
      <c r="H5" s="681"/>
      <c r="I5" s="681"/>
    </row>
    <row r="6" spans="1:9" x14ac:dyDescent="0.15">
      <c r="A6" s="681"/>
      <c r="B6" s="681"/>
      <c r="C6" s="681"/>
      <c r="D6" s="681"/>
      <c r="E6" s="681"/>
      <c r="F6" s="681"/>
      <c r="G6" s="681"/>
      <c r="H6" s="681"/>
      <c r="I6" s="681"/>
    </row>
    <row r="7" spans="1:9" x14ac:dyDescent="0.15">
      <c r="A7" s="681"/>
      <c r="B7" s="681"/>
      <c r="C7" s="681"/>
      <c r="D7" s="681"/>
      <c r="E7" s="681"/>
      <c r="F7" s="681"/>
      <c r="G7" s="681"/>
      <c r="H7" s="681"/>
      <c r="I7" s="681"/>
    </row>
    <row r="8" spans="1:9" x14ac:dyDescent="0.15">
      <c r="A8" s="681"/>
      <c r="B8" s="681"/>
      <c r="C8" s="681"/>
      <c r="D8" s="681"/>
      <c r="E8" s="681"/>
      <c r="F8" s="681"/>
      <c r="G8" s="681"/>
      <c r="H8" s="681"/>
      <c r="I8" s="681"/>
    </row>
    <row r="9" spans="1:9" x14ac:dyDescent="0.15">
      <c r="A9" s="681"/>
      <c r="B9" s="681"/>
      <c r="C9" s="681"/>
      <c r="D9" s="681"/>
      <c r="E9" s="681"/>
      <c r="F9" s="681"/>
      <c r="G9" s="681"/>
      <c r="H9" s="681"/>
      <c r="I9" s="681"/>
    </row>
    <row r="10" spans="1:9" x14ac:dyDescent="0.15">
      <c r="A10" s="681"/>
      <c r="B10" s="681"/>
      <c r="C10" s="681"/>
      <c r="D10" s="681"/>
      <c r="E10" s="681"/>
      <c r="F10" s="681"/>
      <c r="G10" s="681"/>
      <c r="H10" s="681"/>
      <c r="I10" s="681"/>
    </row>
    <row r="11" spans="1:9" x14ac:dyDescent="0.15">
      <c r="A11" s="681"/>
      <c r="B11" s="681"/>
      <c r="C11" s="681"/>
      <c r="D11" s="681"/>
      <c r="E11" s="681"/>
      <c r="F11" s="681"/>
      <c r="G11" s="681"/>
      <c r="H11" s="681"/>
      <c r="I11" s="681"/>
    </row>
    <row r="12" spans="1:9" x14ac:dyDescent="0.15">
      <c r="A12" s="681"/>
      <c r="B12" s="681"/>
      <c r="C12" s="681"/>
      <c r="D12" s="681"/>
      <c r="E12" s="681"/>
      <c r="F12" s="681"/>
      <c r="G12" s="681"/>
      <c r="H12" s="681"/>
      <c r="I12" s="681"/>
    </row>
    <row r="13" spans="1:9" x14ac:dyDescent="0.15">
      <c r="A13" s="681"/>
      <c r="B13" s="681"/>
      <c r="C13" s="681"/>
      <c r="D13" s="681"/>
      <c r="E13" s="681"/>
      <c r="F13" s="681"/>
      <c r="G13" s="681"/>
      <c r="H13" s="681"/>
      <c r="I13" s="681"/>
    </row>
    <row r="14" spans="1:9" x14ac:dyDescent="0.15">
      <c r="A14" s="681"/>
      <c r="B14" s="681"/>
      <c r="C14" s="681"/>
      <c r="D14" s="681"/>
      <c r="E14" s="681"/>
      <c r="F14" s="681"/>
      <c r="G14" s="681"/>
      <c r="H14" s="681"/>
      <c r="I14" s="681"/>
    </row>
    <row r="15" spans="1:9" x14ac:dyDescent="0.15">
      <c r="A15" s="681"/>
      <c r="B15" s="681"/>
      <c r="C15" s="681"/>
      <c r="D15" s="681"/>
      <c r="E15" s="681"/>
      <c r="F15" s="681"/>
      <c r="G15" s="681"/>
      <c r="H15" s="681"/>
      <c r="I15" s="681"/>
    </row>
    <row r="16" spans="1:9" x14ac:dyDescent="0.15">
      <c r="A16" s="681"/>
      <c r="B16" s="681"/>
      <c r="C16" s="681"/>
      <c r="D16" s="681"/>
      <c r="E16" s="681"/>
      <c r="F16" s="681"/>
      <c r="G16" s="681"/>
      <c r="H16" s="681"/>
      <c r="I16" s="681"/>
    </row>
    <row r="17" spans="1:9" x14ac:dyDescent="0.15">
      <c r="A17" s="681"/>
      <c r="B17" s="681"/>
      <c r="C17" s="681"/>
      <c r="D17" s="681"/>
      <c r="E17" s="681"/>
      <c r="F17" s="681"/>
      <c r="G17" s="681"/>
      <c r="H17" s="681"/>
      <c r="I17" s="681"/>
    </row>
    <row r="18" spans="1:9" x14ac:dyDescent="0.15">
      <c r="A18" s="681"/>
      <c r="B18" s="681"/>
      <c r="C18" s="681"/>
      <c r="D18" s="681"/>
      <c r="E18" s="681"/>
      <c r="F18" s="681"/>
      <c r="G18" s="681"/>
      <c r="H18" s="681"/>
      <c r="I18" s="681"/>
    </row>
    <row r="19" spans="1:9" x14ac:dyDescent="0.15">
      <c r="A19" s="681"/>
      <c r="B19" s="681"/>
      <c r="C19" s="681"/>
      <c r="D19" s="681"/>
      <c r="E19" s="681"/>
      <c r="F19" s="681"/>
      <c r="G19" s="681"/>
      <c r="H19" s="681"/>
      <c r="I19" s="681"/>
    </row>
    <row r="20" spans="1:9" x14ac:dyDescent="0.15">
      <c r="A20" s="681"/>
      <c r="B20" s="681"/>
      <c r="C20" s="681"/>
      <c r="D20" s="681"/>
      <c r="E20" s="681"/>
      <c r="F20" s="681"/>
      <c r="G20" s="681"/>
      <c r="H20" s="681"/>
      <c r="I20" s="681"/>
    </row>
    <row r="21" spans="1:9" x14ac:dyDescent="0.15">
      <c r="A21" s="681"/>
      <c r="B21" s="681"/>
      <c r="C21" s="681"/>
      <c r="D21" s="681"/>
      <c r="E21" s="681"/>
      <c r="F21" s="681"/>
      <c r="G21" s="681"/>
      <c r="H21" s="681"/>
      <c r="I21" s="681"/>
    </row>
    <row r="22" spans="1:9" x14ac:dyDescent="0.15">
      <c r="A22" s="681"/>
      <c r="B22" s="681"/>
      <c r="C22" s="681"/>
      <c r="D22" s="681"/>
      <c r="E22" s="681"/>
      <c r="F22" s="681"/>
      <c r="G22" s="681"/>
      <c r="H22" s="681"/>
      <c r="I22" s="681"/>
    </row>
    <row r="23" spans="1:9" x14ac:dyDescent="0.15">
      <c r="A23" s="681"/>
      <c r="B23" s="681"/>
      <c r="C23" s="681"/>
      <c r="D23" s="681"/>
      <c r="E23" s="681"/>
      <c r="F23" s="681"/>
      <c r="G23" s="681"/>
      <c r="H23" s="681"/>
      <c r="I23" s="681"/>
    </row>
    <row r="24" spans="1:9" x14ac:dyDescent="0.15">
      <c r="A24" s="681"/>
      <c r="B24" s="681"/>
      <c r="C24" s="681"/>
      <c r="D24" s="681"/>
      <c r="E24" s="681"/>
      <c r="F24" s="681"/>
      <c r="G24" s="681"/>
      <c r="H24" s="681"/>
      <c r="I24" s="681"/>
    </row>
    <row r="25" spans="1:9" x14ac:dyDescent="0.15">
      <c r="A25" s="681"/>
      <c r="B25" s="681"/>
      <c r="C25" s="681"/>
      <c r="D25" s="681"/>
      <c r="E25" s="681"/>
      <c r="F25" s="681"/>
      <c r="G25" s="681"/>
      <c r="H25" s="681"/>
      <c r="I25" s="681"/>
    </row>
    <row r="26" spans="1:9" x14ac:dyDescent="0.15">
      <c r="A26" s="681"/>
      <c r="B26" s="681"/>
      <c r="C26" s="681"/>
      <c r="D26" s="681"/>
      <c r="E26" s="681"/>
      <c r="F26" s="681"/>
      <c r="G26" s="681"/>
      <c r="H26" s="681"/>
      <c r="I26" s="681"/>
    </row>
    <row r="27" spans="1:9" x14ac:dyDescent="0.15">
      <c r="A27" s="681"/>
      <c r="B27" s="681"/>
      <c r="C27" s="681"/>
      <c r="D27" s="681"/>
      <c r="E27" s="681"/>
      <c r="F27" s="681"/>
      <c r="G27" s="681"/>
      <c r="H27" s="681"/>
      <c r="I27" s="681"/>
    </row>
    <row r="28" spans="1:9" x14ac:dyDescent="0.15">
      <c r="A28" s="681"/>
      <c r="B28" s="681"/>
      <c r="C28" s="681"/>
      <c r="D28" s="681"/>
      <c r="E28" s="681"/>
      <c r="F28" s="681"/>
      <c r="G28" s="681"/>
      <c r="H28" s="681"/>
      <c r="I28" s="681"/>
    </row>
    <row r="29" spans="1:9" x14ac:dyDescent="0.15">
      <c r="A29" s="681"/>
      <c r="B29" s="681"/>
      <c r="C29" s="681"/>
      <c r="D29" s="681"/>
      <c r="E29" s="681"/>
      <c r="F29" s="681"/>
      <c r="G29" s="681"/>
      <c r="H29" s="681"/>
      <c r="I29" s="681"/>
    </row>
    <row r="30" spans="1:9" x14ac:dyDescent="0.15">
      <c r="A30" s="681"/>
      <c r="B30" s="681"/>
      <c r="C30" s="681"/>
      <c r="D30" s="681"/>
      <c r="E30" s="681"/>
      <c r="F30" s="681"/>
      <c r="G30" s="681"/>
      <c r="H30" s="681"/>
      <c r="I30" s="681"/>
    </row>
    <row r="31" spans="1:9" x14ac:dyDescent="0.15">
      <c r="A31" s="681"/>
      <c r="B31" s="681"/>
      <c r="C31" s="681"/>
      <c r="D31" s="681"/>
      <c r="E31" s="681"/>
      <c r="F31" s="681"/>
      <c r="G31" s="681"/>
      <c r="H31" s="681"/>
      <c r="I31" s="681"/>
    </row>
    <row r="32" spans="1:9" x14ac:dyDescent="0.15">
      <c r="A32" s="681"/>
      <c r="B32" s="681"/>
      <c r="C32" s="681"/>
      <c r="D32" s="681"/>
      <c r="E32" s="681"/>
      <c r="F32" s="681"/>
      <c r="G32" s="681"/>
      <c r="H32" s="681"/>
      <c r="I32" s="681"/>
    </row>
    <row r="33" spans="1:9" x14ac:dyDescent="0.15">
      <c r="A33" s="681"/>
      <c r="B33" s="681"/>
      <c r="C33" s="681"/>
      <c r="D33" s="681"/>
      <c r="E33" s="681"/>
      <c r="F33" s="681"/>
      <c r="G33" s="681"/>
      <c r="H33" s="681"/>
      <c r="I33" s="681"/>
    </row>
    <row r="34" spans="1:9" x14ac:dyDescent="0.15">
      <c r="A34" s="681"/>
      <c r="B34" s="681"/>
      <c r="C34" s="681"/>
      <c r="D34" s="681"/>
      <c r="E34" s="681"/>
      <c r="F34" s="681"/>
      <c r="G34" s="681"/>
      <c r="H34" s="681"/>
      <c r="I34" s="681"/>
    </row>
    <row r="35" spans="1:9" x14ac:dyDescent="0.15">
      <c r="A35" s="681"/>
      <c r="B35" s="681"/>
      <c r="C35" s="681"/>
      <c r="D35" s="681"/>
      <c r="E35" s="681"/>
      <c r="F35" s="681"/>
      <c r="G35" s="681"/>
      <c r="H35" s="681"/>
      <c r="I35" s="681"/>
    </row>
    <row r="36" spans="1:9" x14ac:dyDescent="0.15">
      <c r="A36" s="681"/>
      <c r="B36" s="681"/>
      <c r="C36" s="681"/>
      <c r="D36" s="681"/>
      <c r="E36" s="681"/>
      <c r="F36" s="681"/>
      <c r="G36" s="681"/>
      <c r="H36" s="681"/>
      <c r="I36" s="681"/>
    </row>
    <row r="37" spans="1:9" x14ac:dyDescent="0.15">
      <c r="A37" s="681"/>
      <c r="B37" s="681"/>
      <c r="C37" s="681"/>
      <c r="D37" s="681"/>
      <c r="E37" s="681"/>
      <c r="F37" s="681"/>
      <c r="G37" s="681"/>
      <c r="H37" s="681"/>
      <c r="I37" s="681"/>
    </row>
    <row r="38" spans="1:9" x14ac:dyDescent="0.15">
      <c r="A38" s="681"/>
      <c r="B38" s="681"/>
      <c r="C38" s="681"/>
      <c r="D38" s="681"/>
      <c r="E38" s="681"/>
      <c r="F38" s="681"/>
      <c r="G38" s="681"/>
      <c r="H38" s="681"/>
      <c r="I38" s="681"/>
    </row>
    <row r="39" spans="1:9" x14ac:dyDescent="0.15">
      <c r="A39" s="681"/>
      <c r="B39" s="681"/>
      <c r="C39" s="681"/>
      <c r="D39" s="681"/>
      <c r="E39" s="681"/>
      <c r="F39" s="681"/>
      <c r="G39" s="681"/>
      <c r="H39" s="681"/>
      <c r="I39" s="681"/>
    </row>
    <row r="40" spans="1:9" x14ac:dyDescent="0.15">
      <c r="A40" s="681"/>
      <c r="B40" s="681"/>
      <c r="C40" s="681"/>
      <c r="D40" s="681"/>
      <c r="E40" s="681"/>
      <c r="F40" s="681"/>
      <c r="G40" s="681"/>
      <c r="H40" s="681"/>
      <c r="I40" s="681"/>
    </row>
    <row r="41" spans="1:9" x14ac:dyDescent="0.15">
      <c r="A41" s="681"/>
      <c r="B41" s="681"/>
      <c r="C41" s="681"/>
      <c r="D41" s="681"/>
      <c r="E41" s="681"/>
      <c r="F41" s="681"/>
      <c r="G41" s="681"/>
      <c r="H41" s="681"/>
      <c r="I41" s="681"/>
    </row>
    <row r="42" spans="1:9" x14ac:dyDescent="0.15">
      <c r="A42" s="681"/>
      <c r="B42" s="681"/>
      <c r="C42" s="681"/>
      <c r="D42" s="681"/>
      <c r="E42" s="681"/>
      <c r="F42" s="681"/>
      <c r="G42" s="681"/>
      <c r="H42" s="681"/>
      <c r="I42" s="681"/>
    </row>
    <row r="43" spans="1:9" x14ac:dyDescent="0.15">
      <c r="A43" s="681"/>
      <c r="B43" s="681"/>
      <c r="C43" s="681"/>
      <c r="D43" s="681"/>
      <c r="E43" s="681"/>
      <c r="F43" s="681"/>
      <c r="G43" s="681"/>
      <c r="H43" s="681"/>
      <c r="I43" s="681"/>
    </row>
    <row r="44" spans="1:9" x14ac:dyDescent="0.15">
      <c r="A44" s="681"/>
      <c r="B44" s="681"/>
      <c r="C44" s="681"/>
      <c r="D44" s="681"/>
      <c r="E44" s="681"/>
      <c r="F44" s="681"/>
      <c r="G44" s="681"/>
      <c r="H44" s="681"/>
      <c r="I44" s="681"/>
    </row>
    <row r="45" spans="1:9" x14ac:dyDescent="0.15">
      <c r="A45" s="681"/>
      <c r="B45" s="681"/>
      <c r="C45" s="681"/>
      <c r="D45" s="681"/>
      <c r="E45" s="681"/>
      <c r="F45" s="681"/>
      <c r="G45" s="681"/>
      <c r="H45" s="681"/>
      <c r="I45" s="681"/>
    </row>
    <row r="46" spans="1:9" x14ac:dyDescent="0.15">
      <c r="A46" s="681"/>
      <c r="B46" s="681"/>
      <c r="C46" s="681"/>
      <c r="D46" s="681"/>
      <c r="E46" s="681"/>
      <c r="F46" s="681"/>
      <c r="G46" s="681"/>
      <c r="H46" s="681"/>
      <c r="I46" s="681"/>
    </row>
    <row r="47" spans="1:9" x14ac:dyDescent="0.15">
      <c r="A47" s="681"/>
      <c r="B47" s="681"/>
      <c r="C47" s="681"/>
      <c r="D47" s="681"/>
      <c r="E47" s="681"/>
      <c r="F47" s="681"/>
      <c r="G47" s="681"/>
      <c r="H47" s="681"/>
      <c r="I47" s="681"/>
    </row>
    <row r="48" spans="1:9" x14ac:dyDescent="0.15">
      <c r="A48" s="681"/>
      <c r="B48" s="681"/>
      <c r="C48" s="681"/>
      <c r="D48" s="681"/>
      <c r="E48" s="681"/>
      <c r="F48" s="681"/>
      <c r="G48" s="681"/>
      <c r="H48" s="681"/>
      <c r="I48" s="681"/>
    </row>
    <row r="49" spans="1:9" x14ac:dyDescent="0.15">
      <c r="A49" s="681"/>
      <c r="B49" s="681"/>
      <c r="C49" s="681"/>
      <c r="D49" s="681"/>
      <c r="E49" s="681"/>
      <c r="F49" s="681"/>
      <c r="G49" s="681"/>
      <c r="H49" s="681"/>
      <c r="I49" s="681"/>
    </row>
    <row r="50" spans="1:9" x14ac:dyDescent="0.15">
      <c r="A50" s="681"/>
      <c r="B50" s="681"/>
      <c r="C50" s="681"/>
      <c r="D50" s="681"/>
      <c r="E50" s="681"/>
      <c r="F50" s="681"/>
      <c r="G50" s="681"/>
      <c r="H50" s="681"/>
      <c r="I50" s="681"/>
    </row>
    <row r="51" spans="1:9" x14ac:dyDescent="0.15">
      <c r="A51" s="681"/>
      <c r="B51" s="681"/>
      <c r="C51" s="681"/>
      <c r="D51" s="681"/>
      <c r="E51" s="681"/>
      <c r="F51" s="681"/>
      <c r="G51" s="681"/>
      <c r="H51" s="681"/>
      <c r="I51" s="681"/>
    </row>
    <row r="52" spans="1:9" x14ac:dyDescent="0.15">
      <c r="A52" s="681"/>
      <c r="B52" s="681"/>
      <c r="C52" s="681"/>
      <c r="D52" s="681"/>
      <c r="E52" s="681"/>
      <c r="F52" s="681"/>
      <c r="G52" s="681"/>
      <c r="H52" s="681"/>
      <c r="I52" s="681"/>
    </row>
    <row r="53" spans="1:9" x14ac:dyDescent="0.15">
      <c r="A53" s="681"/>
      <c r="B53" s="681"/>
      <c r="C53" s="681"/>
      <c r="D53" s="681"/>
      <c r="E53" s="681"/>
      <c r="F53" s="681"/>
      <c r="G53" s="681"/>
      <c r="H53" s="681"/>
      <c r="I53" s="681"/>
    </row>
    <row r="54" spans="1:9" x14ac:dyDescent="0.15">
      <c r="A54" s="681"/>
      <c r="B54" s="681"/>
      <c r="C54" s="681"/>
      <c r="D54" s="681"/>
      <c r="E54" s="681"/>
      <c r="F54" s="681"/>
      <c r="G54" s="681"/>
      <c r="H54" s="681"/>
      <c r="I54" s="681"/>
    </row>
    <row r="55" spans="1:9" x14ac:dyDescent="0.15">
      <c r="A55" s="681"/>
      <c r="B55" s="681"/>
      <c r="C55" s="681"/>
      <c r="D55" s="681"/>
      <c r="E55" s="681"/>
      <c r="F55" s="681"/>
      <c r="G55" s="681"/>
      <c r="H55" s="681"/>
      <c r="I55" s="681"/>
    </row>
    <row r="56" spans="1:9" x14ac:dyDescent="0.15">
      <c r="A56" s="681"/>
      <c r="B56" s="681"/>
      <c r="C56" s="681"/>
      <c r="D56" s="681"/>
      <c r="E56" s="681"/>
      <c r="F56" s="681"/>
      <c r="G56" s="681"/>
      <c r="H56" s="681"/>
      <c r="I56" s="681"/>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7333E-1990-44C4-A908-48A10BC424FE}">
  <sheetPr codeName="Sheet45">
    <pageSetUpPr fitToPage="1"/>
  </sheetPr>
  <dimension ref="A1:H37"/>
  <sheetViews>
    <sheetView view="pageBreakPreview" zoomScaleNormal="100" zoomScaleSheetLayoutView="100" workbookViewId="0">
      <selection activeCell="J27" sqref="J27"/>
    </sheetView>
  </sheetViews>
  <sheetFormatPr defaultColWidth="9" defaultRowHeight="13.5" x14ac:dyDescent="0.15"/>
  <cols>
    <col min="1" max="1" width="15.5" style="7" customWidth="1"/>
    <col min="2" max="2" width="6.5" style="7" customWidth="1"/>
    <col min="3" max="11" width="10.5" customWidth="1"/>
  </cols>
  <sheetData>
    <row r="1" spans="1:8" x14ac:dyDescent="0.15">
      <c r="A1" t="s">
        <v>647</v>
      </c>
      <c r="B1"/>
    </row>
    <row r="2" spans="1:8" x14ac:dyDescent="0.15">
      <c r="A2"/>
      <c r="B2"/>
      <c r="F2" s="624"/>
      <c r="H2" s="9" t="s">
        <v>648</v>
      </c>
    </row>
    <row r="3" spans="1:8" ht="13.5" customHeight="1" x14ac:dyDescent="0.15">
      <c r="A3" s="699" t="s">
        <v>180</v>
      </c>
      <c r="B3" s="700"/>
      <c r="C3" s="705" t="s">
        <v>8</v>
      </c>
      <c r="D3" s="706"/>
      <c r="E3" s="622"/>
      <c r="F3" s="622"/>
      <c r="G3" s="622"/>
      <c r="H3" s="623"/>
    </row>
    <row r="4" spans="1:8" x14ac:dyDescent="0.15">
      <c r="A4" s="701"/>
      <c r="B4" s="702"/>
      <c r="C4" s="708"/>
      <c r="D4" s="709"/>
      <c r="E4" s="808" t="s">
        <v>649</v>
      </c>
      <c r="F4" s="808"/>
      <c r="G4" s="808" t="s">
        <v>650</v>
      </c>
      <c r="H4" s="808"/>
    </row>
    <row r="5" spans="1:8" x14ac:dyDescent="0.15">
      <c r="A5" s="703"/>
      <c r="B5" s="704"/>
      <c r="C5" s="75" t="s">
        <v>651</v>
      </c>
      <c r="D5" s="75" t="s">
        <v>261</v>
      </c>
      <c r="E5" s="75" t="s">
        <v>651</v>
      </c>
      <c r="F5" s="75" t="s">
        <v>261</v>
      </c>
      <c r="G5" s="75" t="s">
        <v>651</v>
      </c>
      <c r="H5" s="75" t="s">
        <v>261</v>
      </c>
    </row>
    <row r="6" spans="1:8" ht="18" customHeight="1" thickBot="1" x14ac:dyDescent="0.2">
      <c r="A6" s="697">
        <v>45747</v>
      </c>
      <c r="B6" s="698">
        <v>43555</v>
      </c>
      <c r="C6" s="76">
        <f t="shared" ref="C6:H6" si="0">SUMIF(C7:C18,"&gt;0")+SUMIF(C21:C22,"&gt;0")</f>
        <v>13</v>
      </c>
      <c r="D6" s="76">
        <f t="shared" si="0"/>
        <v>4699</v>
      </c>
      <c r="E6" s="76">
        <f t="shared" si="0"/>
        <v>13</v>
      </c>
      <c r="F6" s="76">
        <f t="shared" si="0"/>
        <v>4699</v>
      </c>
      <c r="G6" s="76">
        <f t="shared" si="0"/>
        <v>0</v>
      </c>
      <c r="H6" s="76">
        <f t="shared" si="0"/>
        <v>0</v>
      </c>
    </row>
    <row r="7" spans="1:8" ht="18" customHeight="1" thickTop="1" x14ac:dyDescent="0.15">
      <c r="A7" s="77" t="s">
        <v>16</v>
      </c>
      <c r="B7" s="78" t="s">
        <v>16</v>
      </c>
      <c r="C7" s="293">
        <v>0</v>
      </c>
      <c r="D7" s="293">
        <v>0</v>
      </c>
      <c r="E7" s="293">
        <v>0</v>
      </c>
      <c r="F7" s="293">
        <v>0</v>
      </c>
      <c r="G7" s="293">
        <v>0</v>
      </c>
      <c r="H7" s="293">
        <v>0</v>
      </c>
    </row>
    <row r="8" spans="1:8" ht="18" customHeight="1" x14ac:dyDescent="0.15">
      <c r="A8" s="80" t="s">
        <v>17</v>
      </c>
      <c r="B8" s="81" t="s">
        <v>17</v>
      </c>
      <c r="C8" s="182">
        <v>0</v>
      </c>
      <c r="D8" s="182">
        <v>0</v>
      </c>
      <c r="E8" s="182">
        <v>0</v>
      </c>
      <c r="F8" s="182">
        <v>0</v>
      </c>
      <c r="G8" s="182">
        <v>0</v>
      </c>
      <c r="H8" s="182">
        <v>0</v>
      </c>
    </row>
    <row r="9" spans="1:8" ht="18" customHeight="1" x14ac:dyDescent="0.15">
      <c r="A9" s="80" t="s">
        <v>19</v>
      </c>
      <c r="B9" s="81" t="s">
        <v>19</v>
      </c>
      <c r="C9" s="182">
        <v>2</v>
      </c>
      <c r="D9" s="182">
        <v>550</v>
      </c>
      <c r="E9" s="182">
        <v>2</v>
      </c>
      <c r="F9" s="182">
        <v>550</v>
      </c>
      <c r="G9" s="182">
        <v>0</v>
      </c>
      <c r="H9" s="182">
        <v>0</v>
      </c>
    </row>
    <row r="10" spans="1:8" ht="18" customHeight="1" x14ac:dyDescent="0.15">
      <c r="A10" s="80" t="s">
        <v>20</v>
      </c>
      <c r="B10" s="81" t="s">
        <v>20</v>
      </c>
      <c r="C10" s="182">
        <v>3</v>
      </c>
      <c r="D10" s="182">
        <v>605</v>
      </c>
      <c r="E10" s="182">
        <v>3</v>
      </c>
      <c r="F10" s="182">
        <v>605</v>
      </c>
      <c r="G10" s="182">
        <v>0</v>
      </c>
      <c r="H10" s="182">
        <v>0</v>
      </c>
    </row>
    <row r="11" spans="1:8" ht="18" customHeight="1" x14ac:dyDescent="0.15">
      <c r="A11" s="80" t="s">
        <v>22</v>
      </c>
      <c r="B11" s="81" t="s">
        <v>22</v>
      </c>
      <c r="C11" s="182">
        <v>4</v>
      </c>
      <c r="D11" s="182">
        <v>1363</v>
      </c>
      <c r="E11" s="182">
        <v>4</v>
      </c>
      <c r="F11" s="182">
        <v>1363</v>
      </c>
      <c r="G11" s="182">
        <v>0</v>
      </c>
      <c r="H11" s="182">
        <v>0</v>
      </c>
    </row>
    <row r="12" spans="1:8" ht="18" customHeight="1" x14ac:dyDescent="0.15">
      <c r="A12" s="80" t="s">
        <v>24</v>
      </c>
      <c r="B12" s="81" t="s">
        <v>24</v>
      </c>
      <c r="C12" s="182">
        <v>2</v>
      </c>
      <c r="D12" s="182">
        <v>1121</v>
      </c>
      <c r="E12" s="182">
        <v>2</v>
      </c>
      <c r="F12" s="182">
        <v>1121</v>
      </c>
      <c r="G12" s="182">
        <v>0</v>
      </c>
      <c r="H12" s="182">
        <v>0</v>
      </c>
    </row>
    <row r="13" spans="1:8" ht="18" customHeight="1" x14ac:dyDescent="0.15">
      <c r="A13" s="80" t="s">
        <v>25</v>
      </c>
      <c r="B13" s="81" t="s">
        <v>25</v>
      </c>
      <c r="C13" s="182">
        <v>0</v>
      </c>
      <c r="D13" s="182">
        <v>0</v>
      </c>
      <c r="E13" s="182">
        <v>0</v>
      </c>
      <c r="F13" s="182">
        <v>0</v>
      </c>
      <c r="G13" s="182">
        <v>0</v>
      </c>
      <c r="H13" s="182">
        <v>0</v>
      </c>
    </row>
    <row r="14" spans="1:8" ht="18" customHeight="1" x14ac:dyDescent="0.15">
      <c r="A14" s="80" t="s">
        <v>27</v>
      </c>
      <c r="B14" s="81" t="s">
        <v>27</v>
      </c>
      <c r="C14" s="182">
        <v>0</v>
      </c>
      <c r="D14" s="182">
        <v>0</v>
      </c>
      <c r="E14" s="182">
        <v>0</v>
      </c>
      <c r="F14" s="182">
        <v>0</v>
      </c>
      <c r="G14" s="182">
        <v>0</v>
      </c>
      <c r="H14" s="182">
        <v>0</v>
      </c>
    </row>
    <row r="15" spans="1:8" ht="18" customHeight="1" x14ac:dyDescent="0.15">
      <c r="A15" s="80" t="s">
        <v>29</v>
      </c>
      <c r="B15" s="81" t="s">
        <v>29</v>
      </c>
      <c r="C15" s="182">
        <v>0</v>
      </c>
      <c r="D15" s="182">
        <v>0</v>
      </c>
      <c r="E15" s="182">
        <v>0</v>
      </c>
      <c r="F15" s="182">
        <v>0</v>
      </c>
      <c r="G15" s="182">
        <v>0</v>
      </c>
      <c r="H15" s="182">
        <v>0</v>
      </c>
    </row>
    <row r="16" spans="1:8" ht="18" customHeight="1" x14ac:dyDescent="0.15">
      <c r="A16" s="80" t="s">
        <v>31</v>
      </c>
      <c r="B16" s="81" t="s">
        <v>32</v>
      </c>
      <c r="C16" s="182">
        <v>0</v>
      </c>
      <c r="D16" s="182">
        <v>0</v>
      </c>
      <c r="E16" s="182">
        <v>0</v>
      </c>
      <c r="F16" s="182">
        <v>0</v>
      </c>
      <c r="G16" s="182">
        <v>0</v>
      </c>
      <c r="H16" s="182">
        <v>0</v>
      </c>
    </row>
    <row r="17" spans="1:8" ht="18" customHeight="1" x14ac:dyDescent="0.15">
      <c r="A17" s="80" t="s">
        <v>32</v>
      </c>
      <c r="B17" s="81" t="s">
        <v>34</v>
      </c>
      <c r="C17" s="182">
        <v>0</v>
      </c>
      <c r="D17" s="182">
        <v>0</v>
      </c>
      <c r="E17" s="182">
        <v>0</v>
      </c>
      <c r="F17" s="182">
        <v>0</v>
      </c>
      <c r="G17" s="182">
        <v>0</v>
      </c>
      <c r="H17" s="182">
        <v>0</v>
      </c>
    </row>
    <row r="18" spans="1:8" ht="18" customHeight="1" x14ac:dyDescent="0.15">
      <c r="A18" s="101" t="s">
        <v>39</v>
      </c>
      <c r="B18" s="156" t="s">
        <v>8</v>
      </c>
      <c r="C18" s="112">
        <f t="shared" ref="C18:H18" si="1">SUMIF(C19:C20,"&gt;0")</f>
        <v>2</v>
      </c>
      <c r="D18" s="112">
        <f t="shared" si="1"/>
        <v>1060</v>
      </c>
      <c r="E18" s="112">
        <f t="shared" si="1"/>
        <v>2</v>
      </c>
      <c r="F18" s="112">
        <f t="shared" si="1"/>
        <v>1060</v>
      </c>
      <c r="G18" s="112">
        <f t="shared" si="1"/>
        <v>0</v>
      </c>
      <c r="H18" s="112">
        <f t="shared" si="1"/>
        <v>0</v>
      </c>
    </row>
    <row r="19" spans="1:8" ht="18" customHeight="1" x14ac:dyDescent="0.15">
      <c r="A19" s="69" t="s">
        <v>40</v>
      </c>
      <c r="B19" s="160" t="s">
        <v>41</v>
      </c>
      <c r="C19" s="182">
        <v>2</v>
      </c>
      <c r="D19" s="182">
        <v>1060</v>
      </c>
      <c r="E19" s="182">
        <v>2</v>
      </c>
      <c r="F19" s="182">
        <v>1060</v>
      </c>
      <c r="G19" s="182">
        <v>0</v>
      </c>
      <c r="H19" s="182">
        <v>0</v>
      </c>
    </row>
    <row r="20" spans="1:8" ht="18" customHeight="1" x14ac:dyDescent="0.15">
      <c r="A20" s="103" t="s">
        <v>40</v>
      </c>
      <c r="B20" s="165" t="s">
        <v>37</v>
      </c>
      <c r="C20" s="182">
        <v>0</v>
      </c>
      <c r="D20" s="182">
        <v>0</v>
      </c>
      <c r="E20" s="182">
        <v>0</v>
      </c>
      <c r="F20" s="182">
        <v>0</v>
      </c>
      <c r="G20" s="182">
        <v>0</v>
      </c>
      <c r="H20" s="182">
        <v>0</v>
      </c>
    </row>
    <row r="21" spans="1:8" ht="18" customHeight="1" x14ac:dyDescent="0.15">
      <c r="A21" s="80" t="s">
        <v>43</v>
      </c>
      <c r="B21" s="81" t="s">
        <v>44</v>
      </c>
      <c r="C21" s="182">
        <v>0</v>
      </c>
      <c r="D21" s="182">
        <v>0</v>
      </c>
      <c r="E21" s="182">
        <v>0</v>
      </c>
      <c r="F21" s="182">
        <v>0</v>
      </c>
      <c r="G21" s="182">
        <v>0</v>
      </c>
      <c r="H21" s="182">
        <v>0</v>
      </c>
    </row>
    <row r="22" spans="1:8" ht="18" customHeight="1" x14ac:dyDescent="0.15">
      <c r="A22" s="80" t="s">
        <v>45</v>
      </c>
      <c r="B22" s="81" t="s">
        <v>103</v>
      </c>
      <c r="C22" s="345">
        <v>0</v>
      </c>
      <c r="D22" s="345">
        <v>0</v>
      </c>
      <c r="E22" s="345">
        <v>0</v>
      </c>
      <c r="F22" s="345">
        <v>0</v>
      </c>
      <c r="G22" s="345">
        <v>0</v>
      </c>
      <c r="H22" s="345">
        <v>0</v>
      </c>
    </row>
    <row r="23" spans="1:8" ht="18" customHeight="1" x14ac:dyDescent="0.15">
      <c r="A23" s="86" t="s">
        <v>48</v>
      </c>
      <c r="B23" s="87" t="s">
        <v>16</v>
      </c>
      <c r="C23" s="191">
        <f t="shared" ref="C23:H26" si="2">SUMIF(C7,"&gt;0")</f>
        <v>0</v>
      </c>
      <c r="D23" s="191">
        <f t="shared" si="2"/>
        <v>0</v>
      </c>
      <c r="E23" s="191">
        <f t="shared" si="2"/>
        <v>0</v>
      </c>
      <c r="F23" s="191">
        <f t="shared" si="2"/>
        <v>0</v>
      </c>
      <c r="G23" s="191">
        <f t="shared" si="2"/>
        <v>0</v>
      </c>
      <c r="H23" s="191">
        <f t="shared" si="2"/>
        <v>0</v>
      </c>
    </row>
    <row r="24" spans="1:8" ht="18" customHeight="1" x14ac:dyDescent="0.15">
      <c r="A24" s="69"/>
      <c r="B24" s="81" t="s">
        <v>17</v>
      </c>
      <c r="C24" s="82">
        <f t="shared" si="2"/>
        <v>0</v>
      </c>
      <c r="D24" s="82">
        <f t="shared" si="2"/>
        <v>0</v>
      </c>
      <c r="E24" s="82">
        <f t="shared" si="2"/>
        <v>0</v>
      </c>
      <c r="F24" s="82">
        <f t="shared" si="2"/>
        <v>0</v>
      </c>
      <c r="G24" s="82">
        <f t="shared" si="2"/>
        <v>0</v>
      </c>
      <c r="H24" s="82">
        <f t="shared" si="2"/>
        <v>0</v>
      </c>
    </row>
    <row r="25" spans="1:8" ht="18" customHeight="1" x14ac:dyDescent="0.15">
      <c r="A25" s="69"/>
      <c r="B25" s="81" t="s">
        <v>19</v>
      </c>
      <c r="C25" s="82">
        <f t="shared" si="2"/>
        <v>2</v>
      </c>
      <c r="D25" s="82">
        <f t="shared" si="2"/>
        <v>550</v>
      </c>
      <c r="E25" s="82">
        <f t="shared" si="2"/>
        <v>2</v>
      </c>
      <c r="F25" s="82">
        <f t="shared" si="2"/>
        <v>550</v>
      </c>
      <c r="G25" s="82">
        <f t="shared" si="2"/>
        <v>0</v>
      </c>
      <c r="H25" s="82">
        <f t="shared" si="2"/>
        <v>0</v>
      </c>
    </row>
    <row r="26" spans="1:8" ht="18" customHeight="1" x14ac:dyDescent="0.15">
      <c r="A26" s="69"/>
      <c r="B26" s="81" t="s">
        <v>20</v>
      </c>
      <c r="C26" s="82">
        <f t="shared" si="2"/>
        <v>3</v>
      </c>
      <c r="D26" s="82">
        <f t="shared" si="2"/>
        <v>605</v>
      </c>
      <c r="E26" s="82">
        <f t="shared" si="2"/>
        <v>3</v>
      </c>
      <c r="F26" s="82">
        <f t="shared" si="2"/>
        <v>605</v>
      </c>
      <c r="G26" s="82">
        <f t="shared" si="2"/>
        <v>0</v>
      </c>
      <c r="H26" s="82">
        <f t="shared" si="2"/>
        <v>0</v>
      </c>
    </row>
    <row r="27" spans="1:8" ht="18" customHeight="1" x14ac:dyDescent="0.15">
      <c r="A27" s="69"/>
      <c r="B27" s="81" t="s">
        <v>41</v>
      </c>
      <c r="C27" s="82">
        <f t="shared" ref="C27:H28" si="3">SUMIF(C19,"&gt;0")</f>
        <v>2</v>
      </c>
      <c r="D27" s="82">
        <f t="shared" si="3"/>
        <v>1060</v>
      </c>
      <c r="E27" s="82">
        <f t="shared" si="3"/>
        <v>2</v>
      </c>
      <c r="F27" s="82">
        <f t="shared" si="3"/>
        <v>1060</v>
      </c>
      <c r="G27" s="82">
        <f t="shared" si="3"/>
        <v>0</v>
      </c>
      <c r="H27" s="82">
        <f t="shared" si="3"/>
        <v>0</v>
      </c>
    </row>
    <row r="28" spans="1:8" ht="18" customHeight="1" x14ac:dyDescent="0.15">
      <c r="A28" s="69"/>
      <c r="B28" s="81" t="s">
        <v>37</v>
      </c>
      <c r="C28" s="82">
        <f t="shared" si="3"/>
        <v>0</v>
      </c>
      <c r="D28" s="82">
        <f t="shared" si="3"/>
        <v>0</v>
      </c>
      <c r="E28" s="82">
        <f t="shared" si="3"/>
        <v>0</v>
      </c>
      <c r="F28" s="82">
        <f t="shared" si="3"/>
        <v>0</v>
      </c>
      <c r="G28" s="82">
        <f t="shared" si="3"/>
        <v>0</v>
      </c>
      <c r="H28" s="82">
        <f t="shared" si="3"/>
        <v>0</v>
      </c>
    </row>
    <row r="29" spans="1:8" ht="18" customHeight="1" x14ac:dyDescent="0.15">
      <c r="A29" s="69"/>
      <c r="B29" s="81" t="s">
        <v>22</v>
      </c>
      <c r="C29" s="82">
        <f t="shared" ref="C29:H29" si="4">SUMIF(C11,"&gt;0")</f>
        <v>4</v>
      </c>
      <c r="D29" s="82">
        <f t="shared" si="4"/>
        <v>1363</v>
      </c>
      <c r="E29" s="82">
        <f t="shared" si="4"/>
        <v>4</v>
      </c>
      <c r="F29" s="82">
        <f t="shared" si="4"/>
        <v>1363</v>
      </c>
      <c r="G29" s="82">
        <f t="shared" si="4"/>
        <v>0</v>
      </c>
      <c r="H29" s="82">
        <f t="shared" si="4"/>
        <v>0</v>
      </c>
    </row>
    <row r="30" spans="1:8" ht="18" customHeight="1" x14ac:dyDescent="0.15">
      <c r="A30" s="69"/>
      <c r="B30" s="81" t="s">
        <v>44</v>
      </c>
      <c r="C30" s="82">
        <f t="shared" ref="C30:H30" si="5">SUMIF(C21,"&gt;0")</f>
        <v>0</v>
      </c>
      <c r="D30" s="82">
        <f t="shared" si="5"/>
        <v>0</v>
      </c>
      <c r="E30" s="82">
        <f t="shared" si="5"/>
        <v>0</v>
      </c>
      <c r="F30" s="82">
        <f t="shared" si="5"/>
        <v>0</v>
      </c>
      <c r="G30" s="82">
        <f t="shared" si="5"/>
        <v>0</v>
      </c>
      <c r="H30" s="82">
        <f t="shared" si="5"/>
        <v>0</v>
      </c>
    </row>
    <row r="31" spans="1:8" ht="18" customHeight="1" x14ac:dyDescent="0.15">
      <c r="A31" s="69"/>
      <c r="B31" s="81" t="s">
        <v>24</v>
      </c>
      <c r="C31" s="82">
        <f t="shared" ref="C31:H34" si="6">SUMIF(C12,"&gt;0")</f>
        <v>2</v>
      </c>
      <c r="D31" s="82">
        <f t="shared" si="6"/>
        <v>1121</v>
      </c>
      <c r="E31" s="82">
        <f t="shared" si="6"/>
        <v>2</v>
      </c>
      <c r="F31" s="82">
        <f t="shared" si="6"/>
        <v>1121</v>
      </c>
      <c r="G31" s="82">
        <f t="shared" si="6"/>
        <v>0</v>
      </c>
      <c r="H31" s="82">
        <f t="shared" si="6"/>
        <v>0</v>
      </c>
    </row>
    <row r="32" spans="1:8" ht="18" customHeight="1" x14ac:dyDescent="0.15">
      <c r="A32" s="69"/>
      <c r="B32" s="81" t="s">
        <v>25</v>
      </c>
      <c r="C32" s="82">
        <f t="shared" si="6"/>
        <v>0</v>
      </c>
      <c r="D32" s="82">
        <f t="shared" si="6"/>
        <v>0</v>
      </c>
      <c r="E32" s="82">
        <f t="shared" si="6"/>
        <v>0</v>
      </c>
      <c r="F32" s="82">
        <f t="shared" si="6"/>
        <v>0</v>
      </c>
      <c r="G32" s="82">
        <f t="shared" si="6"/>
        <v>0</v>
      </c>
      <c r="H32" s="82">
        <f t="shared" si="6"/>
        <v>0</v>
      </c>
    </row>
    <row r="33" spans="1:8" ht="18" customHeight="1" x14ac:dyDescent="0.15">
      <c r="A33" s="69"/>
      <c r="B33" s="81" t="s">
        <v>27</v>
      </c>
      <c r="C33" s="82">
        <f t="shared" si="6"/>
        <v>0</v>
      </c>
      <c r="D33" s="82">
        <f t="shared" si="6"/>
        <v>0</v>
      </c>
      <c r="E33" s="82">
        <f t="shared" si="6"/>
        <v>0</v>
      </c>
      <c r="F33" s="82">
        <f t="shared" si="6"/>
        <v>0</v>
      </c>
      <c r="G33" s="82">
        <f t="shared" si="6"/>
        <v>0</v>
      </c>
      <c r="H33" s="82">
        <f t="shared" si="6"/>
        <v>0</v>
      </c>
    </row>
    <row r="34" spans="1:8" ht="18" customHeight="1" x14ac:dyDescent="0.15">
      <c r="A34" s="69"/>
      <c r="B34" s="81" t="s">
        <v>29</v>
      </c>
      <c r="C34" s="82">
        <f t="shared" si="6"/>
        <v>0</v>
      </c>
      <c r="D34" s="82">
        <f t="shared" si="6"/>
        <v>0</v>
      </c>
      <c r="E34" s="82">
        <f t="shared" si="6"/>
        <v>0</v>
      </c>
      <c r="F34" s="82">
        <f t="shared" si="6"/>
        <v>0</v>
      </c>
      <c r="G34" s="82">
        <f t="shared" si="6"/>
        <v>0</v>
      </c>
      <c r="H34" s="82">
        <f t="shared" si="6"/>
        <v>0</v>
      </c>
    </row>
    <row r="35" spans="1:8" ht="18" customHeight="1" x14ac:dyDescent="0.15">
      <c r="A35" s="69"/>
      <c r="B35" s="81" t="s">
        <v>32</v>
      </c>
      <c r="C35" s="82">
        <f t="shared" ref="C35:H35" si="7">SUMIF(C16:C17,"&gt;0")</f>
        <v>0</v>
      </c>
      <c r="D35" s="82">
        <f t="shared" si="7"/>
        <v>0</v>
      </c>
      <c r="E35" s="82">
        <f t="shared" si="7"/>
        <v>0</v>
      </c>
      <c r="F35" s="82">
        <f t="shared" si="7"/>
        <v>0</v>
      </c>
      <c r="G35" s="82">
        <f t="shared" si="7"/>
        <v>0</v>
      </c>
      <c r="H35" s="82">
        <f t="shared" si="7"/>
        <v>0</v>
      </c>
    </row>
    <row r="36" spans="1:8" ht="18" customHeight="1" x14ac:dyDescent="0.15">
      <c r="A36" s="89"/>
      <c r="B36" s="90" t="s">
        <v>103</v>
      </c>
      <c r="C36" s="91">
        <f t="shared" ref="C36:H36" si="8">SUMIF(C22,"&gt;0")</f>
        <v>0</v>
      </c>
      <c r="D36" s="91">
        <f t="shared" si="8"/>
        <v>0</v>
      </c>
      <c r="E36" s="91">
        <f t="shared" si="8"/>
        <v>0</v>
      </c>
      <c r="F36" s="91">
        <f t="shared" si="8"/>
        <v>0</v>
      </c>
      <c r="G36" s="91">
        <f t="shared" si="8"/>
        <v>0</v>
      </c>
      <c r="H36" s="91">
        <f t="shared" si="8"/>
        <v>0</v>
      </c>
    </row>
    <row r="37" spans="1:8" ht="12.95" customHeight="1" x14ac:dyDescent="0.15">
      <c r="A37" s="6" t="s">
        <v>652</v>
      </c>
      <c r="B37"/>
    </row>
  </sheetData>
  <sheetProtection autoFilter="0"/>
  <mergeCells count="5">
    <mergeCell ref="A3:B5"/>
    <mergeCell ref="C3:D4"/>
    <mergeCell ref="E4:F4"/>
    <mergeCell ref="G4:H4"/>
    <mergeCell ref="A6:B6"/>
  </mergeCells>
  <phoneticPr fontId="4"/>
  <dataValidations count="1">
    <dataValidation type="decimal" operator="greaterThanOrEqual" allowBlank="1" showInputMessage="1" showErrorMessage="1" sqref="C7:H17 C19:H36" xr:uid="{A2D037BE-3550-4C6B-804B-5B31E85362F0}">
      <formula1>0</formula1>
    </dataValidation>
  </dataValidations>
  <pageMargins left="0.78740157480314965" right="0.78740157480314965" top="0.78740157480314965" bottom="0.39370078740157483" header="0" footer="0"/>
  <pageSetup paperSize="9" pageOrder="overThenDown"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DE842-F770-402E-809B-A24555EB29EE}">
  <sheetPr codeName="Sheet46">
    <pageSetUpPr fitToPage="1"/>
  </sheetPr>
  <dimension ref="A1:I56"/>
  <sheetViews>
    <sheetView workbookViewId="0">
      <selection sqref="A1:I56"/>
    </sheetView>
  </sheetViews>
  <sheetFormatPr defaultRowHeight="13.5" x14ac:dyDescent="0.15"/>
  <sheetData>
    <row r="1" spans="1:9" x14ac:dyDescent="0.15">
      <c r="A1" s="680" t="s">
        <v>860</v>
      </c>
      <c r="B1" s="681"/>
      <c r="C1" s="681"/>
      <c r="D1" s="681"/>
      <c r="E1" s="681"/>
      <c r="F1" s="681"/>
      <c r="G1" s="681"/>
      <c r="H1" s="681"/>
      <c r="I1" s="681"/>
    </row>
    <row r="2" spans="1:9" x14ac:dyDescent="0.15">
      <c r="A2" s="681"/>
      <c r="B2" s="681"/>
      <c r="C2" s="681"/>
      <c r="D2" s="681"/>
      <c r="E2" s="681"/>
      <c r="F2" s="681"/>
      <c r="G2" s="681"/>
      <c r="H2" s="681"/>
      <c r="I2" s="681"/>
    </row>
    <row r="3" spans="1:9" x14ac:dyDescent="0.15">
      <c r="A3" s="681"/>
      <c r="B3" s="681"/>
      <c r="C3" s="681"/>
      <c r="D3" s="681"/>
      <c r="E3" s="681"/>
      <c r="F3" s="681"/>
      <c r="G3" s="681"/>
      <c r="H3" s="681"/>
      <c r="I3" s="681"/>
    </row>
    <row r="4" spans="1:9" x14ac:dyDescent="0.15">
      <c r="A4" s="681"/>
      <c r="B4" s="681"/>
      <c r="C4" s="681"/>
      <c r="D4" s="681"/>
      <c r="E4" s="681"/>
      <c r="F4" s="681"/>
      <c r="G4" s="681"/>
      <c r="H4" s="681"/>
      <c r="I4" s="681"/>
    </row>
    <row r="5" spans="1:9" x14ac:dyDescent="0.15">
      <c r="A5" s="681"/>
      <c r="B5" s="681"/>
      <c r="C5" s="681"/>
      <c r="D5" s="681"/>
      <c r="E5" s="681"/>
      <c r="F5" s="681"/>
      <c r="G5" s="681"/>
      <c r="H5" s="681"/>
      <c r="I5" s="681"/>
    </row>
    <row r="6" spans="1:9" x14ac:dyDescent="0.15">
      <c r="A6" s="681"/>
      <c r="B6" s="681"/>
      <c r="C6" s="681"/>
      <c r="D6" s="681"/>
      <c r="E6" s="681"/>
      <c r="F6" s="681"/>
      <c r="G6" s="681"/>
      <c r="H6" s="681"/>
      <c r="I6" s="681"/>
    </row>
    <row r="7" spans="1:9" x14ac:dyDescent="0.15">
      <c r="A7" s="681"/>
      <c r="B7" s="681"/>
      <c r="C7" s="681"/>
      <c r="D7" s="681"/>
      <c r="E7" s="681"/>
      <c r="F7" s="681"/>
      <c r="G7" s="681"/>
      <c r="H7" s="681"/>
      <c r="I7" s="681"/>
    </row>
    <row r="8" spans="1:9" x14ac:dyDescent="0.15">
      <c r="A8" s="681"/>
      <c r="B8" s="681"/>
      <c r="C8" s="681"/>
      <c r="D8" s="681"/>
      <c r="E8" s="681"/>
      <c r="F8" s="681"/>
      <c r="G8" s="681"/>
      <c r="H8" s="681"/>
      <c r="I8" s="681"/>
    </row>
    <row r="9" spans="1:9" x14ac:dyDescent="0.15">
      <c r="A9" s="681"/>
      <c r="B9" s="681"/>
      <c r="C9" s="681"/>
      <c r="D9" s="681"/>
      <c r="E9" s="681"/>
      <c r="F9" s="681"/>
      <c r="G9" s="681"/>
      <c r="H9" s="681"/>
      <c r="I9" s="681"/>
    </row>
    <row r="10" spans="1:9" x14ac:dyDescent="0.15">
      <c r="A10" s="681"/>
      <c r="B10" s="681"/>
      <c r="C10" s="681"/>
      <c r="D10" s="681"/>
      <c r="E10" s="681"/>
      <c r="F10" s="681"/>
      <c r="G10" s="681"/>
      <c r="H10" s="681"/>
      <c r="I10" s="681"/>
    </row>
    <row r="11" spans="1:9" x14ac:dyDescent="0.15">
      <c r="A11" s="681"/>
      <c r="B11" s="681"/>
      <c r="C11" s="681"/>
      <c r="D11" s="681"/>
      <c r="E11" s="681"/>
      <c r="F11" s="681"/>
      <c r="G11" s="681"/>
      <c r="H11" s="681"/>
      <c r="I11" s="681"/>
    </row>
    <row r="12" spans="1:9" x14ac:dyDescent="0.15">
      <c r="A12" s="681"/>
      <c r="B12" s="681"/>
      <c r="C12" s="681"/>
      <c r="D12" s="681"/>
      <c r="E12" s="681"/>
      <c r="F12" s="681"/>
      <c r="G12" s="681"/>
      <c r="H12" s="681"/>
      <c r="I12" s="681"/>
    </row>
    <row r="13" spans="1:9" x14ac:dyDescent="0.15">
      <c r="A13" s="681"/>
      <c r="B13" s="681"/>
      <c r="C13" s="681"/>
      <c r="D13" s="681"/>
      <c r="E13" s="681"/>
      <c r="F13" s="681"/>
      <c r="G13" s="681"/>
      <c r="H13" s="681"/>
      <c r="I13" s="681"/>
    </row>
    <row r="14" spans="1:9" x14ac:dyDescent="0.15">
      <c r="A14" s="681"/>
      <c r="B14" s="681"/>
      <c r="C14" s="681"/>
      <c r="D14" s="681"/>
      <c r="E14" s="681"/>
      <c r="F14" s="681"/>
      <c r="G14" s="681"/>
      <c r="H14" s="681"/>
      <c r="I14" s="681"/>
    </row>
    <row r="15" spans="1:9" x14ac:dyDescent="0.15">
      <c r="A15" s="681"/>
      <c r="B15" s="681"/>
      <c r="C15" s="681"/>
      <c r="D15" s="681"/>
      <c r="E15" s="681"/>
      <c r="F15" s="681"/>
      <c r="G15" s="681"/>
      <c r="H15" s="681"/>
      <c r="I15" s="681"/>
    </row>
    <row r="16" spans="1:9" x14ac:dyDescent="0.15">
      <c r="A16" s="681"/>
      <c r="B16" s="681"/>
      <c r="C16" s="681"/>
      <c r="D16" s="681"/>
      <c r="E16" s="681"/>
      <c r="F16" s="681"/>
      <c r="G16" s="681"/>
      <c r="H16" s="681"/>
      <c r="I16" s="681"/>
    </row>
    <row r="17" spans="1:9" x14ac:dyDescent="0.15">
      <c r="A17" s="681"/>
      <c r="B17" s="681"/>
      <c r="C17" s="681"/>
      <c r="D17" s="681"/>
      <c r="E17" s="681"/>
      <c r="F17" s="681"/>
      <c r="G17" s="681"/>
      <c r="H17" s="681"/>
      <c r="I17" s="681"/>
    </row>
    <row r="18" spans="1:9" x14ac:dyDescent="0.15">
      <c r="A18" s="681"/>
      <c r="B18" s="681"/>
      <c r="C18" s="681"/>
      <c r="D18" s="681"/>
      <c r="E18" s="681"/>
      <c r="F18" s="681"/>
      <c r="G18" s="681"/>
      <c r="H18" s="681"/>
      <c r="I18" s="681"/>
    </row>
    <row r="19" spans="1:9" x14ac:dyDescent="0.15">
      <c r="A19" s="681"/>
      <c r="B19" s="681"/>
      <c r="C19" s="681"/>
      <c r="D19" s="681"/>
      <c r="E19" s="681"/>
      <c r="F19" s="681"/>
      <c r="G19" s="681"/>
      <c r="H19" s="681"/>
      <c r="I19" s="681"/>
    </row>
    <row r="20" spans="1:9" x14ac:dyDescent="0.15">
      <c r="A20" s="681"/>
      <c r="B20" s="681"/>
      <c r="C20" s="681"/>
      <c r="D20" s="681"/>
      <c r="E20" s="681"/>
      <c r="F20" s="681"/>
      <c r="G20" s="681"/>
      <c r="H20" s="681"/>
      <c r="I20" s="681"/>
    </row>
    <row r="21" spans="1:9" x14ac:dyDescent="0.15">
      <c r="A21" s="681"/>
      <c r="B21" s="681"/>
      <c r="C21" s="681"/>
      <c r="D21" s="681"/>
      <c r="E21" s="681"/>
      <c r="F21" s="681"/>
      <c r="G21" s="681"/>
      <c r="H21" s="681"/>
      <c r="I21" s="681"/>
    </row>
    <row r="22" spans="1:9" x14ac:dyDescent="0.15">
      <c r="A22" s="681"/>
      <c r="B22" s="681"/>
      <c r="C22" s="681"/>
      <c r="D22" s="681"/>
      <c r="E22" s="681"/>
      <c r="F22" s="681"/>
      <c r="G22" s="681"/>
      <c r="H22" s="681"/>
      <c r="I22" s="681"/>
    </row>
    <row r="23" spans="1:9" x14ac:dyDescent="0.15">
      <c r="A23" s="681"/>
      <c r="B23" s="681"/>
      <c r="C23" s="681"/>
      <c r="D23" s="681"/>
      <c r="E23" s="681"/>
      <c r="F23" s="681"/>
      <c r="G23" s="681"/>
      <c r="H23" s="681"/>
      <c r="I23" s="681"/>
    </row>
    <row r="24" spans="1:9" x14ac:dyDescent="0.15">
      <c r="A24" s="681"/>
      <c r="B24" s="681"/>
      <c r="C24" s="681"/>
      <c r="D24" s="681"/>
      <c r="E24" s="681"/>
      <c r="F24" s="681"/>
      <c r="G24" s="681"/>
      <c r="H24" s="681"/>
      <c r="I24" s="681"/>
    </row>
    <row r="25" spans="1:9" x14ac:dyDescent="0.15">
      <c r="A25" s="681"/>
      <c r="B25" s="681"/>
      <c r="C25" s="681"/>
      <c r="D25" s="681"/>
      <c r="E25" s="681"/>
      <c r="F25" s="681"/>
      <c r="G25" s="681"/>
      <c r="H25" s="681"/>
      <c r="I25" s="681"/>
    </row>
    <row r="26" spans="1:9" x14ac:dyDescent="0.15">
      <c r="A26" s="681"/>
      <c r="B26" s="681"/>
      <c r="C26" s="681"/>
      <c r="D26" s="681"/>
      <c r="E26" s="681"/>
      <c r="F26" s="681"/>
      <c r="G26" s="681"/>
      <c r="H26" s="681"/>
      <c r="I26" s="681"/>
    </row>
    <row r="27" spans="1:9" x14ac:dyDescent="0.15">
      <c r="A27" s="681"/>
      <c r="B27" s="681"/>
      <c r="C27" s="681"/>
      <c r="D27" s="681"/>
      <c r="E27" s="681"/>
      <c r="F27" s="681"/>
      <c r="G27" s="681"/>
      <c r="H27" s="681"/>
      <c r="I27" s="681"/>
    </row>
    <row r="28" spans="1:9" x14ac:dyDescent="0.15">
      <c r="A28" s="681"/>
      <c r="B28" s="681"/>
      <c r="C28" s="681"/>
      <c r="D28" s="681"/>
      <c r="E28" s="681"/>
      <c r="F28" s="681"/>
      <c r="G28" s="681"/>
      <c r="H28" s="681"/>
      <c r="I28" s="681"/>
    </row>
    <row r="29" spans="1:9" x14ac:dyDescent="0.15">
      <c r="A29" s="681"/>
      <c r="B29" s="681"/>
      <c r="C29" s="681"/>
      <c r="D29" s="681"/>
      <c r="E29" s="681"/>
      <c r="F29" s="681"/>
      <c r="G29" s="681"/>
      <c r="H29" s="681"/>
      <c r="I29" s="681"/>
    </row>
    <row r="30" spans="1:9" x14ac:dyDescent="0.15">
      <c r="A30" s="681"/>
      <c r="B30" s="681"/>
      <c r="C30" s="681"/>
      <c r="D30" s="681"/>
      <c r="E30" s="681"/>
      <c r="F30" s="681"/>
      <c r="G30" s="681"/>
      <c r="H30" s="681"/>
      <c r="I30" s="681"/>
    </row>
    <row r="31" spans="1:9" x14ac:dyDescent="0.15">
      <c r="A31" s="681"/>
      <c r="B31" s="681"/>
      <c r="C31" s="681"/>
      <c r="D31" s="681"/>
      <c r="E31" s="681"/>
      <c r="F31" s="681"/>
      <c r="G31" s="681"/>
      <c r="H31" s="681"/>
      <c r="I31" s="681"/>
    </row>
    <row r="32" spans="1:9" x14ac:dyDescent="0.15">
      <c r="A32" s="681"/>
      <c r="B32" s="681"/>
      <c r="C32" s="681"/>
      <c r="D32" s="681"/>
      <c r="E32" s="681"/>
      <c r="F32" s="681"/>
      <c r="G32" s="681"/>
      <c r="H32" s="681"/>
      <c r="I32" s="681"/>
    </row>
    <row r="33" spans="1:9" x14ac:dyDescent="0.15">
      <c r="A33" s="681"/>
      <c r="B33" s="681"/>
      <c r="C33" s="681"/>
      <c r="D33" s="681"/>
      <c r="E33" s="681"/>
      <c r="F33" s="681"/>
      <c r="G33" s="681"/>
      <c r="H33" s="681"/>
      <c r="I33" s="681"/>
    </row>
    <row r="34" spans="1:9" x14ac:dyDescent="0.15">
      <c r="A34" s="681"/>
      <c r="B34" s="681"/>
      <c r="C34" s="681"/>
      <c r="D34" s="681"/>
      <c r="E34" s="681"/>
      <c r="F34" s="681"/>
      <c r="G34" s="681"/>
      <c r="H34" s="681"/>
      <c r="I34" s="681"/>
    </row>
    <row r="35" spans="1:9" x14ac:dyDescent="0.15">
      <c r="A35" s="681"/>
      <c r="B35" s="681"/>
      <c r="C35" s="681"/>
      <c r="D35" s="681"/>
      <c r="E35" s="681"/>
      <c r="F35" s="681"/>
      <c r="G35" s="681"/>
      <c r="H35" s="681"/>
      <c r="I35" s="681"/>
    </row>
    <row r="36" spans="1:9" x14ac:dyDescent="0.15">
      <c r="A36" s="681"/>
      <c r="B36" s="681"/>
      <c r="C36" s="681"/>
      <c r="D36" s="681"/>
      <c r="E36" s="681"/>
      <c r="F36" s="681"/>
      <c r="G36" s="681"/>
      <c r="H36" s="681"/>
      <c r="I36" s="681"/>
    </row>
    <row r="37" spans="1:9" x14ac:dyDescent="0.15">
      <c r="A37" s="681"/>
      <c r="B37" s="681"/>
      <c r="C37" s="681"/>
      <c r="D37" s="681"/>
      <c r="E37" s="681"/>
      <c r="F37" s="681"/>
      <c r="G37" s="681"/>
      <c r="H37" s="681"/>
      <c r="I37" s="681"/>
    </row>
    <row r="38" spans="1:9" x14ac:dyDescent="0.15">
      <c r="A38" s="681"/>
      <c r="B38" s="681"/>
      <c r="C38" s="681"/>
      <c r="D38" s="681"/>
      <c r="E38" s="681"/>
      <c r="F38" s="681"/>
      <c r="G38" s="681"/>
      <c r="H38" s="681"/>
      <c r="I38" s="681"/>
    </row>
    <row r="39" spans="1:9" x14ac:dyDescent="0.15">
      <c r="A39" s="681"/>
      <c r="B39" s="681"/>
      <c r="C39" s="681"/>
      <c r="D39" s="681"/>
      <c r="E39" s="681"/>
      <c r="F39" s="681"/>
      <c r="G39" s="681"/>
      <c r="H39" s="681"/>
      <c r="I39" s="681"/>
    </row>
    <row r="40" spans="1:9" x14ac:dyDescent="0.15">
      <c r="A40" s="681"/>
      <c r="B40" s="681"/>
      <c r="C40" s="681"/>
      <c r="D40" s="681"/>
      <c r="E40" s="681"/>
      <c r="F40" s="681"/>
      <c r="G40" s="681"/>
      <c r="H40" s="681"/>
      <c r="I40" s="681"/>
    </row>
    <row r="41" spans="1:9" x14ac:dyDescent="0.15">
      <c r="A41" s="681"/>
      <c r="B41" s="681"/>
      <c r="C41" s="681"/>
      <c r="D41" s="681"/>
      <c r="E41" s="681"/>
      <c r="F41" s="681"/>
      <c r="G41" s="681"/>
      <c r="H41" s="681"/>
      <c r="I41" s="681"/>
    </row>
    <row r="42" spans="1:9" x14ac:dyDescent="0.15">
      <c r="A42" s="681"/>
      <c r="B42" s="681"/>
      <c r="C42" s="681"/>
      <c r="D42" s="681"/>
      <c r="E42" s="681"/>
      <c r="F42" s="681"/>
      <c r="G42" s="681"/>
      <c r="H42" s="681"/>
      <c r="I42" s="681"/>
    </row>
    <row r="43" spans="1:9" x14ac:dyDescent="0.15">
      <c r="A43" s="681"/>
      <c r="B43" s="681"/>
      <c r="C43" s="681"/>
      <c r="D43" s="681"/>
      <c r="E43" s="681"/>
      <c r="F43" s="681"/>
      <c r="G43" s="681"/>
      <c r="H43" s="681"/>
      <c r="I43" s="681"/>
    </row>
    <row r="44" spans="1:9" x14ac:dyDescent="0.15">
      <c r="A44" s="681"/>
      <c r="B44" s="681"/>
      <c r="C44" s="681"/>
      <c r="D44" s="681"/>
      <c r="E44" s="681"/>
      <c r="F44" s="681"/>
      <c r="G44" s="681"/>
      <c r="H44" s="681"/>
      <c r="I44" s="681"/>
    </row>
    <row r="45" spans="1:9" x14ac:dyDescent="0.15">
      <c r="A45" s="681"/>
      <c r="B45" s="681"/>
      <c r="C45" s="681"/>
      <c r="D45" s="681"/>
      <c r="E45" s="681"/>
      <c r="F45" s="681"/>
      <c r="G45" s="681"/>
      <c r="H45" s="681"/>
      <c r="I45" s="681"/>
    </row>
    <row r="46" spans="1:9" x14ac:dyDescent="0.15">
      <c r="A46" s="681"/>
      <c r="B46" s="681"/>
      <c r="C46" s="681"/>
      <c r="D46" s="681"/>
      <c r="E46" s="681"/>
      <c r="F46" s="681"/>
      <c r="G46" s="681"/>
      <c r="H46" s="681"/>
      <c r="I46" s="681"/>
    </row>
    <row r="47" spans="1:9" x14ac:dyDescent="0.15">
      <c r="A47" s="681"/>
      <c r="B47" s="681"/>
      <c r="C47" s="681"/>
      <c r="D47" s="681"/>
      <c r="E47" s="681"/>
      <c r="F47" s="681"/>
      <c r="G47" s="681"/>
      <c r="H47" s="681"/>
      <c r="I47" s="681"/>
    </row>
    <row r="48" spans="1:9" x14ac:dyDescent="0.15">
      <c r="A48" s="681"/>
      <c r="B48" s="681"/>
      <c r="C48" s="681"/>
      <c r="D48" s="681"/>
      <c r="E48" s="681"/>
      <c r="F48" s="681"/>
      <c r="G48" s="681"/>
      <c r="H48" s="681"/>
      <c r="I48" s="681"/>
    </row>
    <row r="49" spans="1:9" x14ac:dyDescent="0.15">
      <c r="A49" s="681"/>
      <c r="B49" s="681"/>
      <c r="C49" s="681"/>
      <c r="D49" s="681"/>
      <c r="E49" s="681"/>
      <c r="F49" s="681"/>
      <c r="G49" s="681"/>
      <c r="H49" s="681"/>
      <c r="I49" s="681"/>
    </row>
    <row r="50" spans="1:9" x14ac:dyDescent="0.15">
      <c r="A50" s="681"/>
      <c r="B50" s="681"/>
      <c r="C50" s="681"/>
      <c r="D50" s="681"/>
      <c r="E50" s="681"/>
      <c r="F50" s="681"/>
      <c r="G50" s="681"/>
      <c r="H50" s="681"/>
      <c r="I50" s="681"/>
    </row>
    <row r="51" spans="1:9" x14ac:dyDescent="0.15">
      <c r="A51" s="681"/>
      <c r="B51" s="681"/>
      <c r="C51" s="681"/>
      <c r="D51" s="681"/>
      <c r="E51" s="681"/>
      <c r="F51" s="681"/>
      <c r="G51" s="681"/>
      <c r="H51" s="681"/>
      <c r="I51" s="681"/>
    </row>
    <row r="52" spans="1:9" x14ac:dyDescent="0.15">
      <c r="A52" s="681"/>
      <c r="B52" s="681"/>
      <c r="C52" s="681"/>
      <c r="D52" s="681"/>
      <c r="E52" s="681"/>
      <c r="F52" s="681"/>
      <c r="G52" s="681"/>
      <c r="H52" s="681"/>
      <c r="I52" s="681"/>
    </row>
    <row r="53" spans="1:9" x14ac:dyDescent="0.15">
      <c r="A53" s="681"/>
      <c r="B53" s="681"/>
      <c r="C53" s="681"/>
      <c r="D53" s="681"/>
      <c r="E53" s="681"/>
      <c r="F53" s="681"/>
      <c r="G53" s="681"/>
      <c r="H53" s="681"/>
      <c r="I53" s="681"/>
    </row>
    <row r="54" spans="1:9" x14ac:dyDescent="0.15">
      <c r="A54" s="681"/>
      <c r="B54" s="681"/>
      <c r="C54" s="681"/>
      <c r="D54" s="681"/>
      <c r="E54" s="681"/>
      <c r="F54" s="681"/>
      <c r="G54" s="681"/>
      <c r="H54" s="681"/>
      <c r="I54" s="681"/>
    </row>
    <row r="55" spans="1:9" x14ac:dyDescent="0.15">
      <c r="A55" s="681"/>
      <c r="B55" s="681"/>
      <c r="C55" s="681"/>
      <c r="D55" s="681"/>
      <c r="E55" s="681"/>
      <c r="F55" s="681"/>
      <c r="G55" s="681"/>
      <c r="H55" s="681"/>
      <c r="I55" s="681"/>
    </row>
    <row r="56" spans="1:9" x14ac:dyDescent="0.15">
      <c r="A56" s="681"/>
      <c r="B56" s="681"/>
      <c r="C56" s="681"/>
      <c r="D56" s="681"/>
      <c r="E56" s="681"/>
      <c r="F56" s="681"/>
      <c r="G56" s="681"/>
      <c r="H56" s="681"/>
      <c r="I56" s="681"/>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B234B-D78A-45F8-BB43-F970C7F61793}">
  <sheetPr codeName="Sheet47">
    <pageSetUpPr fitToPage="1"/>
  </sheetPr>
  <dimension ref="A1:L37"/>
  <sheetViews>
    <sheetView view="pageBreakPreview" zoomScaleNormal="100" zoomScaleSheetLayoutView="100" workbookViewId="0">
      <selection activeCell="L28" sqref="L28"/>
    </sheetView>
  </sheetViews>
  <sheetFormatPr defaultColWidth="9" defaultRowHeight="13.5" x14ac:dyDescent="0.15"/>
  <cols>
    <col min="1" max="1" width="15.5" style="7" customWidth="1"/>
    <col min="2" max="2" width="6.5" style="7" customWidth="1"/>
    <col min="3" max="12" width="10.5" customWidth="1"/>
  </cols>
  <sheetData>
    <row r="1" spans="1:12" x14ac:dyDescent="0.15">
      <c r="A1" t="s">
        <v>653</v>
      </c>
      <c r="B1"/>
    </row>
    <row r="2" spans="1:12" x14ac:dyDescent="0.15">
      <c r="A2"/>
      <c r="B2"/>
      <c r="L2" s="9" t="s">
        <v>70</v>
      </c>
    </row>
    <row r="3" spans="1:12" ht="13.5" customHeight="1" x14ac:dyDescent="0.15">
      <c r="A3" s="699" t="s">
        <v>180</v>
      </c>
      <c r="B3" s="700"/>
      <c r="C3" s="808" t="s">
        <v>654</v>
      </c>
      <c r="D3" s="808" t="s">
        <v>655</v>
      </c>
      <c r="E3" s="808"/>
      <c r="F3" s="808"/>
      <c r="G3" s="808"/>
      <c r="H3" s="808"/>
      <c r="I3" s="808"/>
      <c r="J3" s="808"/>
      <c r="K3" s="813"/>
      <c r="L3" s="890" t="s">
        <v>656</v>
      </c>
    </row>
    <row r="4" spans="1:12" x14ac:dyDescent="0.15">
      <c r="A4" s="701"/>
      <c r="B4" s="702"/>
      <c r="C4" s="808"/>
      <c r="D4" s="808" t="s">
        <v>11</v>
      </c>
      <c r="E4" s="808"/>
      <c r="F4" s="808" t="s">
        <v>657</v>
      </c>
      <c r="G4" s="808"/>
      <c r="H4" s="808" t="s">
        <v>658</v>
      </c>
      <c r="I4" s="808"/>
      <c r="J4" s="808" t="s">
        <v>659</v>
      </c>
      <c r="K4" s="813"/>
      <c r="L4" s="890"/>
    </row>
    <row r="5" spans="1:12" x14ac:dyDescent="0.15">
      <c r="A5" s="703"/>
      <c r="B5" s="704"/>
      <c r="C5" s="808"/>
      <c r="D5" s="75" t="s">
        <v>660</v>
      </c>
      <c r="E5" s="75" t="s">
        <v>255</v>
      </c>
      <c r="F5" s="75" t="s">
        <v>660</v>
      </c>
      <c r="G5" s="75" t="s">
        <v>255</v>
      </c>
      <c r="H5" s="75" t="s">
        <v>660</v>
      </c>
      <c r="I5" s="75" t="s">
        <v>255</v>
      </c>
      <c r="J5" s="75" t="s">
        <v>660</v>
      </c>
      <c r="K5" s="469" t="s">
        <v>255</v>
      </c>
      <c r="L5" s="890"/>
    </row>
    <row r="6" spans="1:12" ht="18" customHeight="1" thickBot="1" x14ac:dyDescent="0.2">
      <c r="A6" s="697">
        <v>45747</v>
      </c>
      <c r="B6" s="698">
        <v>43555</v>
      </c>
      <c r="C6" s="76">
        <f t="shared" ref="C6:L6" si="0">SUMIF(C7:C18,"&gt;0")+SUMIF(C21:C22,"&gt;0")</f>
        <v>113</v>
      </c>
      <c r="D6" s="76">
        <f t="shared" si="0"/>
        <v>431</v>
      </c>
      <c r="E6" s="76">
        <f t="shared" si="0"/>
        <v>26971.52</v>
      </c>
      <c r="F6" s="76">
        <f t="shared" si="0"/>
        <v>241</v>
      </c>
      <c r="G6" s="76">
        <f t="shared" si="0"/>
        <v>16240.96</v>
      </c>
      <c r="H6" s="76">
        <f t="shared" si="0"/>
        <v>146</v>
      </c>
      <c r="I6" s="76">
        <f t="shared" si="0"/>
        <v>9094.0799999999981</v>
      </c>
      <c r="J6" s="76">
        <f t="shared" si="0"/>
        <v>44</v>
      </c>
      <c r="K6" s="625">
        <f t="shared" si="0"/>
        <v>1636.4799999999998</v>
      </c>
      <c r="L6" s="626">
        <f t="shared" si="0"/>
        <v>23162.74</v>
      </c>
    </row>
    <row r="7" spans="1:12" ht="18" customHeight="1" thickTop="1" x14ac:dyDescent="0.15">
      <c r="A7" s="77" t="s">
        <v>16</v>
      </c>
      <c r="B7" s="78" t="s">
        <v>16</v>
      </c>
      <c r="C7" s="293"/>
      <c r="D7" s="79">
        <f t="shared" ref="D7:D17" si="1">IF(F7&gt;0,F7,0)+IF(H7&gt;0,H7,0)+IF(J7&gt;0,J7,0)</f>
        <v>0</v>
      </c>
      <c r="E7" s="79">
        <f t="shared" ref="E7:E17" si="2">IF(G7&gt;0,G7,0)+IF(I7&gt;0,I7,0)+IF(K7&gt;0,K7,0)</f>
        <v>0</v>
      </c>
      <c r="F7" s="293"/>
      <c r="G7" s="293"/>
      <c r="H7" s="344"/>
      <c r="I7" s="344"/>
      <c r="J7" s="344"/>
      <c r="K7" s="627"/>
      <c r="L7" s="628"/>
    </row>
    <row r="8" spans="1:12" ht="18" customHeight="1" x14ac:dyDescent="0.15">
      <c r="A8" s="80" t="s">
        <v>17</v>
      </c>
      <c r="B8" s="81" t="s">
        <v>17</v>
      </c>
      <c r="C8" s="182">
        <v>6</v>
      </c>
      <c r="D8" s="82">
        <f t="shared" si="1"/>
        <v>26</v>
      </c>
      <c r="E8" s="82">
        <f t="shared" si="2"/>
        <v>1991.1999999999998</v>
      </c>
      <c r="F8" s="182">
        <v>19</v>
      </c>
      <c r="G8" s="182">
        <v>1711.37</v>
      </c>
      <c r="H8" s="182">
        <v>5</v>
      </c>
      <c r="I8" s="350">
        <v>249.57</v>
      </c>
      <c r="J8" s="182">
        <v>2</v>
      </c>
      <c r="K8" s="629">
        <v>30.26</v>
      </c>
      <c r="L8" s="630">
        <v>1437.88</v>
      </c>
    </row>
    <row r="9" spans="1:12" ht="18" customHeight="1" x14ac:dyDescent="0.15">
      <c r="A9" s="80" t="s">
        <v>19</v>
      </c>
      <c r="B9" s="81" t="s">
        <v>19</v>
      </c>
      <c r="C9" s="182">
        <v>9</v>
      </c>
      <c r="D9" s="82">
        <f t="shared" si="1"/>
        <v>20</v>
      </c>
      <c r="E9" s="82">
        <f t="shared" si="2"/>
        <v>1370.61</v>
      </c>
      <c r="F9" s="182">
        <v>13</v>
      </c>
      <c r="G9" s="182">
        <v>1151.7</v>
      </c>
      <c r="H9" s="182">
        <v>6</v>
      </c>
      <c r="I9" s="182">
        <v>188.29</v>
      </c>
      <c r="J9" s="182">
        <v>1</v>
      </c>
      <c r="K9" s="629">
        <v>30.62</v>
      </c>
      <c r="L9" s="630">
        <v>1243.17</v>
      </c>
    </row>
    <row r="10" spans="1:12" ht="18" customHeight="1" x14ac:dyDescent="0.15">
      <c r="A10" s="80" t="s">
        <v>20</v>
      </c>
      <c r="B10" s="81" t="s">
        <v>20</v>
      </c>
      <c r="C10" s="182">
        <v>4</v>
      </c>
      <c r="D10" s="82">
        <f t="shared" si="1"/>
        <v>5</v>
      </c>
      <c r="E10" s="82">
        <f t="shared" si="2"/>
        <v>337.59</v>
      </c>
      <c r="F10" s="182">
        <v>2</v>
      </c>
      <c r="G10" s="182">
        <v>124.57</v>
      </c>
      <c r="H10" s="182">
        <v>1</v>
      </c>
      <c r="I10" s="182">
        <v>45.82</v>
      </c>
      <c r="J10" s="182">
        <v>2</v>
      </c>
      <c r="K10" s="629">
        <v>167.2</v>
      </c>
      <c r="L10" s="630">
        <v>275.14</v>
      </c>
    </row>
    <row r="11" spans="1:12" ht="18" customHeight="1" x14ac:dyDescent="0.15">
      <c r="A11" s="80" t="s">
        <v>22</v>
      </c>
      <c r="B11" s="81" t="s">
        <v>22</v>
      </c>
      <c r="C11" s="182">
        <v>15</v>
      </c>
      <c r="D11" s="82">
        <f t="shared" si="1"/>
        <v>77</v>
      </c>
      <c r="E11" s="82">
        <f t="shared" si="2"/>
        <v>4784.84</v>
      </c>
      <c r="F11" s="182">
        <v>34</v>
      </c>
      <c r="G11" s="182">
        <v>2166.3200000000002</v>
      </c>
      <c r="H11" s="182">
        <v>41</v>
      </c>
      <c r="I11" s="182">
        <v>2532.4499999999998</v>
      </c>
      <c r="J11" s="182">
        <v>2</v>
      </c>
      <c r="K11" s="629">
        <v>86.07</v>
      </c>
      <c r="L11" s="630">
        <v>4419.74</v>
      </c>
    </row>
    <row r="12" spans="1:12" ht="18" customHeight="1" x14ac:dyDescent="0.15">
      <c r="A12" s="80" t="s">
        <v>24</v>
      </c>
      <c r="B12" s="81" t="s">
        <v>24</v>
      </c>
      <c r="C12" s="182">
        <v>8</v>
      </c>
      <c r="D12" s="82">
        <f t="shared" si="1"/>
        <v>15</v>
      </c>
      <c r="E12" s="82">
        <f t="shared" si="2"/>
        <v>988.1099999999999</v>
      </c>
      <c r="F12" s="182">
        <v>7</v>
      </c>
      <c r="G12" s="182">
        <v>356.14</v>
      </c>
      <c r="H12" s="182">
        <v>7</v>
      </c>
      <c r="I12" s="182">
        <v>539.91999999999996</v>
      </c>
      <c r="J12" s="182">
        <v>1</v>
      </c>
      <c r="K12" s="629">
        <v>92.05</v>
      </c>
      <c r="L12" s="630">
        <v>823.39</v>
      </c>
    </row>
    <row r="13" spans="1:12" ht="18" customHeight="1" x14ac:dyDescent="0.15">
      <c r="A13" s="80" t="s">
        <v>25</v>
      </c>
      <c r="B13" s="81" t="s">
        <v>25</v>
      </c>
      <c r="C13" s="182">
        <v>10</v>
      </c>
      <c r="D13" s="82">
        <f t="shared" si="1"/>
        <v>25</v>
      </c>
      <c r="E13" s="82">
        <f t="shared" si="2"/>
        <v>1243.6999999999998</v>
      </c>
      <c r="F13" s="182">
        <v>4</v>
      </c>
      <c r="G13" s="182">
        <v>190.7</v>
      </c>
      <c r="H13" s="182">
        <v>16</v>
      </c>
      <c r="I13" s="182">
        <v>889.92</v>
      </c>
      <c r="J13" s="182">
        <v>5</v>
      </c>
      <c r="K13" s="629">
        <v>163.08000000000001</v>
      </c>
      <c r="L13" s="630">
        <v>1118.92</v>
      </c>
    </row>
    <row r="14" spans="1:12" ht="18" customHeight="1" x14ac:dyDescent="0.15">
      <c r="A14" s="80" t="s">
        <v>27</v>
      </c>
      <c r="B14" s="81" t="s">
        <v>27</v>
      </c>
      <c r="C14" s="182">
        <v>16</v>
      </c>
      <c r="D14" s="82">
        <f t="shared" si="1"/>
        <v>63</v>
      </c>
      <c r="E14" s="82">
        <f t="shared" si="2"/>
        <v>3842.2700000000004</v>
      </c>
      <c r="F14" s="182">
        <v>48</v>
      </c>
      <c r="G14" s="182">
        <v>3146.69</v>
      </c>
      <c r="H14" s="182">
        <v>7</v>
      </c>
      <c r="I14" s="182">
        <v>513.07000000000005</v>
      </c>
      <c r="J14" s="182">
        <v>8</v>
      </c>
      <c r="K14" s="629">
        <v>182.51</v>
      </c>
      <c r="L14" s="630">
        <v>3097.43</v>
      </c>
    </row>
    <row r="15" spans="1:12" ht="18" customHeight="1" x14ac:dyDescent="0.15">
      <c r="A15" s="80" t="s">
        <v>29</v>
      </c>
      <c r="B15" s="81" t="s">
        <v>29</v>
      </c>
      <c r="C15" s="182">
        <v>13</v>
      </c>
      <c r="D15" s="82">
        <f t="shared" si="1"/>
        <v>86</v>
      </c>
      <c r="E15" s="82">
        <f t="shared" si="2"/>
        <v>3701.0899999999997</v>
      </c>
      <c r="F15" s="182">
        <v>44</v>
      </c>
      <c r="G15" s="182">
        <v>2216.2199999999998</v>
      </c>
      <c r="H15" s="182">
        <v>26</v>
      </c>
      <c r="I15" s="182">
        <v>1094.33</v>
      </c>
      <c r="J15" s="182">
        <v>16</v>
      </c>
      <c r="K15" s="629">
        <v>390.54</v>
      </c>
      <c r="L15" s="630">
        <v>3488.21</v>
      </c>
    </row>
    <row r="16" spans="1:12" ht="18" customHeight="1" x14ac:dyDescent="0.15">
      <c r="A16" s="80" t="s">
        <v>31</v>
      </c>
      <c r="B16" s="81" t="s">
        <v>32</v>
      </c>
      <c r="C16" s="182">
        <v>4</v>
      </c>
      <c r="D16" s="82">
        <f t="shared" si="1"/>
        <v>17</v>
      </c>
      <c r="E16" s="82">
        <f t="shared" si="2"/>
        <v>1248.3799999999999</v>
      </c>
      <c r="F16" s="182">
        <v>6</v>
      </c>
      <c r="G16" s="182">
        <v>460.86</v>
      </c>
      <c r="H16" s="182">
        <v>6</v>
      </c>
      <c r="I16" s="182">
        <v>424.68</v>
      </c>
      <c r="J16" s="182">
        <v>5</v>
      </c>
      <c r="K16" s="629">
        <v>362.84</v>
      </c>
      <c r="L16" s="630">
        <v>1148.79</v>
      </c>
    </row>
    <row r="17" spans="1:12" ht="18" customHeight="1" x14ac:dyDescent="0.15">
      <c r="A17" s="80" t="s">
        <v>32</v>
      </c>
      <c r="B17" s="81" t="s">
        <v>34</v>
      </c>
      <c r="C17" s="182">
        <v>7</v>
      </c>
      <c r="D17" s="82">
        <f t="shared" si="1"/>
        <v>19</v>
      </c>
      <c r="E17" s="82">
        <f t="shared" si="2"/>
        <v>1521.6799999999998</v>
      </c>
      <c r="F17" s="182">
        <v>8</v>
      </c>
      <c r="G17" s="182">
        <v>591.05999999999995</v>
      </c>
      <c r="H17" s="182">
        <v>11</v>
      </c>
      <c r="I17" s="182">
        <v>930.62</v>
      </c>
      <c r="J17" s="182"/>
      <c r="K17" s="629"/>
      <c r="L17" s="630">
        <v>1250.3</v>
      </c>
    </row>
    <row r="18" spans="1:12" ht="18" customHeight="1" x14ac:dyDescent="0.15">
      <c r="A18" s="101" t="s">
        <v>39</v>
      </c>
      <c r="B18" s="156" t="s">
        <v>8</v>
      </c>
      <c r="C18" s="112">
        <f t="shared" ref="C18:L18" si="3">SUMIF(C19:C20,"&gt;0")</f>
        <v>10</v>
      </c>
      <c r="D18" s="112">
        <f t="shared" si="3"/>
        <v>26</v>
      </c>
      <c r="E18" s="112">
        <f t="shared" si="3"/>
        <v>2015.0500000000002</v>
      </c>
      <c r="F18" s="112">
        <f t="shared" si="3"/>
        <v>7</v>
      </c>
      <c r="G18" s="112">
        <f t="shared" si="3"/>
        <v>446.03</v>
      </c>
      <c r="H18" s="112">
        <f t="shared" si="3"/>
        <v>19</v>
      </c>
      <c r="I18" s="112">
        <f t="shared" si="3"/>
        <v>1569.02</v>
      </c>
      <c r="J18" s="112">
        <f t="shared" si="3"/>
        <v>0</v>
      </c>
      <c r="K18" s="250">
        <f t="shared" si="3"/>
        <v>0</v>
      </c>
      <c r="L18" s="251">
        <f t="shared" si="3"/>
        <v>1533.75</v>
      </c>
    </row>
    <row r="19" spans="1:12" ht="18" customHeight="1" x14ac:dyDescent="0.15">
      <c r="A19" s="69" t="s">
        <v>40</v>
      </c>
      <c r="B19" s="160" t="s">
        <v>41</v>
      </c>
      <c r="C19" s="162">
        <v>9</v>
      </c>
      <c r="D19" s="83">
        <f t="shared" ref="D19:E22" si="4">IF(F19&gt;0,F19,0)+IF(H19&gt;0,H19,0)+IF(J19&gt;0,J19,0)</f>
        <v>25</v>
      </c>
      <c r="E19" s="83">
        <f t="shared" si="4"/>
        <v>1828.19</v>
      </c>
      <c r="F19" s="162">
        <v>7</v>
      </c>
      <c r="G19" s="162">
        <v>446.03</v>
      </c>
      <c r="H19" s="162">
        <v>18</v>
      </c>
      <c r="I19" s="162">
        <v>1382.16</v>
      </c>
      <c r="J19" s="162"/>
      <c r="K19" s="252"/>
      <c r="L19" s="253">
        <v>1486.53</v>
      </c>
    </row>
    <row r="20" spans="1:12" ht="18" customHeight="1" x14ac:dyDescent="0.15">
      <c r="A20" s="103" t="s">
        <v>40</v>
      </c>
      <c r="B20" s="165" t="s">
        <v>37</v>
      </c>
      <c r="C20" s="167">
        <v>1</v>
      </c>
      <c r="D20" s="84">
        <f t="shared" si="4"/>
        <v>1</v>
      </c>
      <c r="E20" s="84">
        <f t="shared" si="4"/>
        <v>186.86</v>
      </c>
      <c r="F20" s="167"/>
      <c r="G20" s="167"/>
      <c r="H20" s="167">
        <v>1</v>
      </c>
      <c r="I20" s="167">
        <v>186.86</v>
      </c>
      <c r="J20" s="167"/>
      <c r="K20" s="254"/>
      <c r="L20" s="255">
        <v>47.22</v>
      </c>
    </row>
    <row r="21" spans="1:12" ht="18" customHeight="1" x14ac:dyDescent="0.15">
      <c r="A21" s="80" t="s">
        <v>43</v>
      </c>
      <c r="B21" s="81" t="s">
        <v>44</v>
      </c>
      <c r="C21" s="182">
        <v>2</v>
      </c>
      <c r="D21" s="82">
        <f t="shared" si="4"/>
        <v>2</v>
      </c>
      <c r="E21" s="82">
        <f t="shared" si="4"/>
        <v>131</v>
      </c>
      <c r="F21" s="182"/>
      <c r="G21" s="182"/>
      <c r="H21" s="182">
        <v>1</v>
      </c>
      <c r="I21" s="182">
        <v>116.39</v>
      </c>
      <c r="J21" s="182">
        <v>1</v>
      </c>
      <c r="K21" s="629">
        <v>14.61</v>
      </c>
      <c r="L21" s="630">
        <v>122.98</v>
      </c>
    </row>
    <row r="22" spans="1:12" ht="18" customHeight="1" x14ac:dyDescent="0.15">
      <c r="A22" s="80" t="s">
        <v>45</v>
      </c>
      <c r="B22" s="81" t="s">
        <v>103</v>
      </c>
      <c r="C22" s="345">
        <v>9</v>
      </c>
      <c r="D22" s="85">
        <f t="shared" si="4"/>
        <v>50</v>
      </c>
      <c r="E22" s="85">
        <f t="shared" si="4"/>
        <v>3796</v>
      </c>
      <c r="F22" s="345">
        <v>49</v>
      </c>
      <c r="G22" s="345">
        <v>3679.3</v>
      </c>
      <c r="H22" s="345"/>
      <c r="I22" s="345"/>
      <c r="J22" s="345">
        <v>1</v>
      </c>
      <c r="K22" s="631">
        <v>116.7</v>
      </c>
      <c r="L22" s="632">
        <v>3203.04</v>
      </c>
    </row>
    <row r="23" spans="1:12" ht="18" customHeight="1" x14ac:dyDescent="0.15">
      <c r="A23" s="86" t="s">
        <v>48</v>
      </c>
      <c r="B23" s="87" t="s">
        <v>16</v>
      </c>
      <c r="C23" s="88">
        <f t="shared" ref="C23:L23" si="5">SUMIF(C7,"&gt;0")</f>
        <v>0</v>
      </c>
      <c r="D23" s="88">
        <f t="shared" si="5"/>
        <v>0</v>
      </c>
      <c r="E23" s="88">
        <f t="shared" si="5"/>
        <v>0</v>
      </c>
      <c r="F23" s="88">
        <f t="shared" si="5"/>
        <v>0</v>
      </c>
      <c r="G23" s="88">
        <f t="shared" si="5"/>
        <v>0</v>
      </c>
      <c r="H23" s="88">
        <f t="shared" si="5"/>
        <v>0</v>
      </c>
      <c r="I23" s="88">
        <f t="shared" si="5"/>
        <v>0</v>
      </c>
      <c r="J23" s="88">
        <f t="shared" si="5"/>
        <v>0</v>
      </c>
      <c r="K23" s="633">
        <f t="shared" si="5"/>
        <v>0</v>
      </c>
      <c r="L23" s="619">
        <f t="shared" si="5"/>
        <v>0</v>
      </c>
    </row>
    <row r="24" spans="1:12" ht="18" customHeight="1" x14ac:dyDescent="0.15">
      <c r="A24" s="69"/>
      <c r="B24" s="81" t="s">
        <v>17</v>
      </c>
      <c r="C24" s="82">
        <f t="shared" ref="C24:L24" si="6">SUMIF(C8,"&gt;0")</f>
        <v>6</v>
      </c>
      <c r="D24" s="82">
        <f t="shared" si="6"/>
        <v>26</v>
      </c>
      <c r="E24" s="82">
        <f t="shared" si="6"/>
        <v>1991.1999999999998</v>
      </c>
      <c r="F24" s="82">
        <f t="shared" si="6"/>
        <v>19</v>
      </c>
      <c r="G24" s="82">
        <f t="shared" si="6"/>
        <v>1711.37</v>
      </c>
      <c r="H24" s="82">
        <f t="shared" si="6"/>
        <v>5</v>
      </c>
      <c r="I24" s="82">
        <f t="shared" si="6"/>
        <v>249.57</v>
      </c>
      <c r="J24" s="82">
        <f t="shared" si="6"/>
        <v>2</v>
      </c>
      <c r="K24" s="264">
        <f t="shared" si="6"/>
        <v>30.26</v>
      </c>
      <c r="L24" s="265">
        <f t="shared" si="6"/>
        <v>1437.88</v>
      </c>
    </row>
    <row r="25" spans="1:12" ht="18" customHeight="1" x14ac:dyDescent="0.15">
      <c r="A25" s="69"/>
      <c r="B25" s="81" t="s">
        <v>19</v>
      </c>
      <c r="C25" s="82">
        <f t="shared" ref="C25:L25" si="7">SUMIF(C9,"&gt;0")</f>
        <v>9</v>
      </c>
      <c r="D25" s="82">
        <f t="shared" si="7"/>
        <v>20</v>
      </c>
      <c r="E25" s="82">
        <f t="shared" si="7"/>
        <v>1370.61</v>
      </c>
      <c r="F25" s="82">
        <f t="shared" si="7"/>
        <v>13</v>
      </c>
      <c r="G25" s="82">
        <f t="shared" si="7"/>
        <v>1151.7</v>
      </c>
      <c r="H25" s="82">
        <f t="shared" si="7"/>
        <v>6</v>
      </c>
      <c r="I25" s="82">
        <f t="shared" si="7"/>
        <v>188.29</v>
      </c>
      <c r="J25" s="82">
        <f t="shared" si="7"/>
        <v>1</v>
      </c>
      <c r="K25" s="264">
        <f t="shared" si="7"/>
        <v>30.62</v>
      </c>
      <c r="L25" s="265">
        <f t="shared" si="7"/>
        <v>1243.17</v>
      </c>
    </row>
    <row r="26" spans="1:12" ht="18" customHeight="1" x14ac:dyDescent="0.15">
      <c r="A26" s="69"/>
      <c r="B26" s="81" t="s">
        <v>20</v>
      </c>
      <c r="C26" s="82">
        <f t="shared" ref="C26:L26" si="8">SUMIF(C10,"&gt;0")</f>
        <v>4</v>
      </c>
      <c r="D26" s="82">
        <f t="shared" si="8"/>
        <v>5</v>
      </c>
      <c r="E26" s="82">
        <f t="shared" si="8"/>
        <v>337.59</v>
      </c>
      <c r="F26" s="82">
        <f t="shared" si="8"/>
        <v>2</v>
      </c>
      <c r="G26" s="82">
        <f t="shared" si="8"/>
        <v>124.57</v>
      </c>
      <c r="H26" s="82">
        <f t="shared" si="8"/>
        <v>1</v>
      </c>
      <c r="I26" s="82">
        <f t="shared" si="8"/>
        <v>45.82</v>
      </c>
      <c r="J26" s="82">
        <f t="shared" si="8"/>
        <v>2</v>
      </c>
      <c r="K26" s="264">
        <f t="shared" si="8"/>
        <v>167.2</v>
      </c>
      <c r="L26" s="265">
        <f t="shared" si="8"/>
        <v>275.14</v>
      </c>
    </row>
    <row r="27" spans="1:12" ht="18" customHeight="1" x14ac:dyDescent="0.15">
      <c r="A27" s="69"/>
      <c r="B27" s="81" t="s">
        <v>41</v>
      </c>
      <c r="C27" s="82">
        <f t="shared" ref="C27:L27" si="9">SUMIF(C19,"&gt;0")</f>
        <v>9</v>
      </c>
      <c r="D27" s="82">
        <f t="shared" si="9"/>
        <v>25</v>
      </c>
      <c r="E27" s="82">
        <f t="shared" si="9"/>
        <v>1828.19</v>
      </c>
      <c r="F27" s="82">
        <f t="shared" si="9"/>
        <v>7</v>
      </c>
      <c r="G27" s="82">
        <f t="shared" si="9"/>
        <v>446.03</v>
      </c>
      <c r="H27" s="82">
        <f t="shared" si="9"/>
        <v>18</v>
      </c>
      <c r="I27" s="82">
        <f t="shared" si="9"/>
        <v>1382.16</v>
      </c>
      <c r="J27" s="82">
        <f t="shared" si="9"/>
        <v>0</v>
      </c>
      <c r="K27" s="264">
        <f t="shared" si="9"/>
        <v>0</v>
      </c>
      <c r="L27" s="265">
        <f t="shared" si="9"/>
        <v>1486.53</v>
      </c>
    </row>
    <row r="28" spans="1:12" ht="18" customHeight="1" x14ac:dyDescent="0.15">
      <c r="A28" s="69"/>
      <c r="B28" s="81" t="s">
        <v>37</v>
      </c>
      <c r="C28" s="82">
        <f t="shared" ref="C28:L28" si="10">SUMIF(C20,"&gt;0")</f>
        <v>1</v>
      </c>
      <c r="D28" s="82">
        <f t="shared" si="10"/>
        <v>1</v>
      </c>
      <c r="E28" s="82">
        <f t="shared" si="10"/>
        <v>186.86</v>
      </c>
      <c r="F28" s="82">
        <f t="shared" si="10"/>
        <v>0</v>
      </c>
      <c r="G28" s="82">
        <f t="shared" si="10"/>
        <v>0</v>
      </c>
      <c r="H28" s="82">
        <f t="shared" si="10"/>
        <v>1</v>
      </c>
      <c r="I28" s="82">
        <f t="shared" si="10"/>
        <v>186.86</v>
      </c>
      <c r="J28" s="82">
        <f t="shared" si="10"/>
        <v>0</v>
      </c>
      <c r="K28" s="264">
        <f t="shared" si="10"/>
        <v>0</v>
      </c>
      <c r="L28" s="265">
        <f t="shared" si="10"/>
        <v>47.22</v>
      </c>
    </row>
    <row r="29" spans="1:12" ht="18" customHeight="1" x14ac:dyDescent="0.15">
      <c r="A29" s="69"/>
      <c r="B29" s="81" t="s">
        <v>22</v>
      </c>
      <c r="C29" s="82">
        <f t="shared" ref="C29:L29" si="11">SUMIF(C11,"&gt;0")</f>
        <v>15</v>
      </c>
      <c r="D29" s="82">
        <f t="shared" si="11"/>
        <v>77</v>
      </c>
      <c r="E29" s="82">
        <f t="shared" si="11"/>
        <v>4784.84</v>
      </c>
      <c r="F29" s="82">
        <f t="shared" si="11"/>
        <v>34</v>
      </c>
      <c r="G29" s="82">
        <f t="shared" si="11"/>
        <v>2166.3200000000002</v>
      </c>
      <c r="H29" s="82">
        <f t="shared" si="11"/>
        <v>41</v>
      </c>
      <c r="I29" s="82">
        <f t="shared" si="11"/>
        <v>2532.4499999999998</v>
      </c>
      <c r="J29" s="82">
        <f t="shared" si="11"/>
        <v>2</v>
      </c>
      <c r="K29" s="264">
        <f t="shared" si="11"/>
        <v>86.07</v>
      </c>
      <c r="L29" s="265">
        <f t="shared" si="11"/>
        <v>4419.74</v>
      </c>
    </row>
    <row r="30" spans="1:12" ht="18" customHeight="1" x14ac:dyDescent="0.15">
      <c r="A30" s="69"/>
      <c r="B30" s="81" t="s">
        <v>44</v>
      </c>
      <c r="C30" s="82">
        <f t="shared" ref="C30:L30" si="12">SUMIF(C21,"&gt;0")</f>
        <v>2</v>
      </c>
      <c r="D30" s="82">
        <f t="shared" si="12"/>
        <v>2</v>
      </c>
      <c r="E30" s="82">
        <f t="shared" si="12"/>
        <v>131</v>
      </c>
      <c r="F30" s="82">
        <f t="shared" si="12"/>
        <v>0</v>
      </c>
      <c r="G30" s="82">
        <f t="shared" si="12"/>
        <v>0</v>
      </c>
      <c r="H30" s="82">
        <f t="shared" si="12"/>
        <v>1</v>
      </c>
      <c r="I30" s="82">
        <f t="shared" si="12"/>
        <v>116.39</v>
      </c>
      <c r="J30" s="82">
        <f t="shared" si="12"/>
        <v>1</v>
      </c>
      <c r="K30" s="264">
        <f t="shared" si="12"/>
        <v>14.61</v>
      </c>
      <c r="L30" s="265">
        <f t="shared" si="12"/>
        <v>122.98</v>
      </c>
    </row>
    <row r="31" spans="1:12" ht="18" customHeight="1" x14ac:dyDescent="0.15">
      <c r="A31" s="69"/>
      <c r="B31" s="81" t="s">
        <v>24</v>
      </c>
      <c r="C31" s="82">
        <f t="shared" ref="C31:L31" si="13">SUMIF(C12,"&gt;0")</f>
        <v>8</v>
      </c>
      <c r="D31" s="82">
        <f t="shared" si="13"/>
        <v>15</v>
      </c>
      <c r="E31" s="82">
        <f t="shared" si="13"/>
        <v>988.1099999999999</v>
      </c>
      <c r="F31" s="82">
        <f t="shared" si="13"/>
        <v>7</v>
      </c>
      <c r="G31" s="82">
        <f t="shared" si="13"/>
        <v>356.14</v>
      </c>
      <c r="H31" s="82">
        <f t="shared" si="13"/>
        <v>7</v>
      </c>
      <c r="I31" s="82">
        <f t="shared" si="13"/>
        <v>539.91999999999996</v>
      </c>
      <c r="J31" s="82">
        <f t="shared" si="13"/>
        <v>1</v>
      </c>
      <c r="K31" s="264">
        <f t="shared" si="13"/>
        <v>92.05</v>
      </c>
      <c r="L31" s="265">
        <f t="shared" si="13"/>
        <v>823.39</v>
      </c>
    </row>
    <row r="32" spans="1:12" ht="18" customHeight="1" x14ac:dyDescent="0.15">
      <c r="A32" s="69"/>
      <c r="B32" s="81" t="s">
        <v>25</v>
      </c>
      <c r="C32" s="82">
        <f t="shared" ref="C32:L32" si="14">SUMIF(C13,"&gt;0")</f>
        <v>10</v>
      </c>
      <c r="D32" s="82">
        <f t="shared" si="14"/>
        <v>25</v>
      </c>
      <c r="E32" s="82">
        <f t="shared" si="14"/>
        <v>1243.6999999999998</v>
      </c>
      <c r="F32" s="82">
        <f t="shared" si="14"/>
        <v>4</v>
      </c>
      <c r="G32" s="82">
        <f t="shared" si="14"/>
        <v>190.7</v>
      </c>
      <c r="H32" s="82">
        <f t="shared" si="14"/>
        <v>16</v>
      </c>
      <c r="I32" s="82">
        <f t="shared" si="14"/>
        <v>889.92</v>
      </c>
      <c r="J32" s="82">
        <f t="shared" si="14"/>
        <v>5</v>
      </c>
      <c r="K32" s="264">
        <f t="shared" si="14"/>
        <v>163.08000000000001</v>
      </c>
      <c r="L32" s="265">
        <f t="shared" si="14"/>
        <v>1118.92</v>
      </c>
    </row>
    <row r="33" spans="1:12" ht="18" customHeight="1" x14ac:dyDescent="0.15">
      <c r="A33" s="69"/>
      <c r="B33" s="81" t="s">
        <v>27</v>
      </c>
      <c r="C33" s="82">
        <f t="shared" ref="C33:L33" si="15">SUMIF(C14,"&gt;0")</f>
        <v>16</v>
      </c>
      <c r="D33" s="82">
        <f t="shared" si="15"/>
        <v>63</v>
      </c>
      <c r="E33" s="82">
        <f t="shared" si="15"/>
        <v>3842.2700000000004</v>
      </c>
      <c r="F33" s="82">
        <f t="shared" si="15"/>
        <v>48</v>
      </c>
      <c r="G33" s="82">
        <f t="shared" si="15"/>
        <v>3146.69</v>
      </c>
      <c r="H33" s="82">
        <f t="shared" si="15"/>
        <v>7</v>
      </c>
      <c r="I33" s="82">
        <f t="shared" si="15"/>
        <v>513.07000000000005</v>
      </c>
      <c r="J33" s="82">
        <f t="shared" si="15"/>
        <v>8</v>
      </c>
      <c r="K33" s="264">
        <f t="shared" si="15"/>
        <v>182.51</v>
      </c>
      <c r="L33" s="265">
        <f t="shared" si="15"/>
        <v>3097.43</v>
      </c>
    </row>
    <row r="34" spans="1:12" ht="18" customHeight="1" x14ac:dyDescent="0.15">
      <c r="A34" s="69"/>
      <c r="B34" s="81" t="s">
        <v>29</v>
      </c>
      <c r="C34" s="82">
        <f t="shared" ref="C34:L34" si="16">SUMIF(C15,"&gt;0")</f>
        <v>13</v>
      </c>
      <c r="D34" s="82">
        <f t="shared" si="16"/>
        <v>86</v>
      </c>
      <c r="E34" s="82">
        <f t="shared" si="16"/>
        <v>3701.0899999999997</v>
      </c>
      <c r="F34" s="82">
        <f t="shared" si="16"/>
        <v>44</v>
      </c>
      <c r="G34" s="82">
        <f t="shared" si="16"/>
        <v>2216.2199999999998</v>
      </c>
      <c r="H34" s="82">
        <f t="shared" si="16"/>
        <v>26</v>
      </c>
      <c r="I34" s="82">
        <f t="shared" si="16"/>
        <v>1094.33</v>
      </c>
      <c r="J34" s="82">
        <f t="shared" si="16"/>
        <v>16</v>
      </c>
      <c r="K34" s="264">
        <f t="shared" si="16"/>
        <v>390.54</v>
      </c>
      <c r="L34" s="265">
        <f t="shared" si="16"/>
        <v>3488.21</v>
      </c>
    </row>
    <row r="35" spans="1:12" ht="18" customHeight="1" x14ac:dyDescent="0.15">
      <c r="A35" s="69"/>
      <c r="B35" s="81" t="s">
        <v>32</v>
      </c>
      <c r="C35" s="82">
        <f t="shared" ref="C35:L35" si="17">SUMIF(C16:C17,"&gt;0")</f>
        <v>11</v>
      </c>
      <c r="D35" s="82">
        <f t="shared" si="17"/>
        <v>36</v>
      </c>
      <c r="E35" s="82">
        <f t="shared" si="17"/>
        <v>2770.0599999999995</v>
      </c>
      <c r="F35" s="82">
        <f t="shared" si="17"/>
        <v>14</v>
      </c>
      <c r="G35" s="82">
        <f t="shared" si="17"/>
        <v>1051.92</v>
      </c>
      <c r="H35" s="82">
        <f t="shared" si="17"/>
        <v>17</v>
      </c>
      <c r="I35" s="82">
        <f t="shared" si="17"/>
        <v>1355.3</v>
      </c>
      <c r="J35" s="82">
        <f t="shared" si="17"/>
        <v>5</v>
      </c>
      <c r="K35" s="264">
        <f t="shared" si="17"/>
        <v>362.84</v>
      </c>
      <c r="L35" s="265">
        <f t="shared" si="17"/>
        <v>2399.09</v>
      </c>
    </row>
    <row r="36" spans="1:12" ht="18" customHeight="1" x14ac:dyDescent="0.15">
      <c r="A36" s="89"/>
      <c r="B36" s="90" t="s">
        <v>103</v>
      </c>
      <c r="C36" s="91">
        <f t="shared" ref="C36:L36" si="18">SUMIF(C22,"&gt;0")</f>
        <v>9</v>
      </c>
      <c r="D36" s="91">
        <f t="shared" si="18"/>
        <v>50</v>
      </c>
      <c r="E36" s="91">
        <f t="shared" si="18"/>
        <v>3796</v>
      </c>
      <c r="F36" s="91">
        <f t="shared" si="18"/>
        <v>49</v>
      </c>
      <c r="G36" s="91">
        <f t="shared" si="18"/>
        <v>3679.3</v>
      </c>
      <c r="H36" s="91">
        <f t="shared" si="18"/>
        <v>0</v>
      </c>
      <c r="I36" s="91">
        <f t="shared" si="18"/>
        <v>0</v>
      </c>
      <c r="J36" s="91">
        <f t="shared" si="18"/>
        <v>1</v>
      </c>
      <c r="K36" s="266">
        <f t="shared" si="18"/>
        <v>116.7</v>
      </c>
      <c r="L36" s="267">
        <f t="shared" si="18"/>
        <v>3203.04</v>
      </c>
    </row>
    <row r="37" spans="1:12" ht="12.95" customHeight="1" x14ac:dyDescent="0.15">
      <c r="A37" s="6" t="s">
        <v>661</v>
      </c>
      <c r="B37"/>
    </row>
  </sheetData>
  <sheetProtection autoFilter="0"/>
  <mergeCells count="9">
    <mergeCell ref="A6:B6"/>
    <mergeCell ref="A3:B5"/>
    <mergeCell ref="C3:C5"/>
    <mergeCell ref="D3:K3"/>
    <mergeCell ref="L3:L5"/>
    <mergeCell ref="D4:E4"/>
    <mergeCell ref="F4:G4"/>
    <mergeCell ref="H4:I4"/>
    <mergeCell ref="J4:K4"/>
  </mergeCells>
  <phoneticPr fontId="4"/>
  <dataValidations count="1">
    <dataValidation type="decimal" operator="greaterThanOrEqual" allowBlank="1" showInputMessage="1" showErrorMessage="1" sqref="C7:C17 C19:C36 F19:L36 F7:L17" xr:uid="{81BA20AA-0BEA-4E8B-81B8-2153799371F3}">
      <formula1>0</formula1>
    </dataValidation>
  </dataValidations>
  <pageMargins left="0.39370078740157483" right="0.39370078740157483" top="0.78740157480314965" bottom="0.39370078740157483" header="0" footer="0"/>
  <pageSetup paperSize="9" scale="76" fitToHeight="0" pageOrder="overThenDown"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DE304-B8EF-4AA9-BC4D-29DB1BF13B3F}">
  <sheetPr codeName="Sheet48">
    <pageSetUpPr fitToPage="1"/>
  </sheetPr>
  <dimension ref="A1:Y42"/>
  <sheetViews>
    <sheetView view="pageBreakPreview" zoomScaleNormal="100" zoomScaleSheetLayoutView="100" workbookViewId="0"/>
  </sheetViews>
  <sheetFormatPr defaultColWidth="9" defaultRowHeight="13.5" x14ac:dyDescent="0.15"/>
  <cols>
    <col min="1" max="1" width="13.875" customWidth="1"/>
    <col min="2" max="2" width="7.5" customWidth="1"/>
    <col min="3" max="3" width="10.875" customWidth="1"/>
    <col min="4" max="8" width="13.125" customWidth="1"/>
    <col min="9" max="9" width="9.875" customWidth="1"/>
    <col min="10" max="25" width="13.125" customWidth="1"/>
  </cols>
  <sheetData>
    <row r="1" spans="1:25" ht="13.5" customHeight="1" x14ac:dyDescent="0.15">
      <c r="A1" t="s">
        <v>662</v>
      </c>
    </row>
    <row r="2" spans="1:25" ht="14.25" x14ac:dyDescent="0.15">
      <c r="Y2" s="9" t="s">
        <v>663</v>
      </c>
    </row>
    <row r="3" spans="1:25" ht="13.5" customHeight="1" x14ac:dyDescent="0.15">
      <c r="A3" s="684" t="s">
        <v>180</v>
      </c>
      <c r="B3" s="736"/>
      <c r="C3" s="692" t="s">
        <v>664</v>
      </c>
      <c r="D3" s="690"/>
      <c r="E3" s="690"/>
      <c r="F3" s="690"/>
      <c r="G3" s="690"/>
      <c r="H3" s="690"/>
      <c r="I3" s="690"/>
      <c r="J3" s="891" t="s">
        <v>665</v>
      </c>
      <c r="K3" s="690"/>
      <c r="L3" s="690"/>
      <c r="M3" s="690"/>
      <c r="N3" s="690"/>
      <c r="O3" s="690"/>
      <c r="P3" s="690"/>
      <c r="Q3" s="690"/>
      <c r="R3" s="690"/>
      <c r="S3" s="690"/>
      <c r="T3" s="690"/>
      <c r="U3" s="690"/>
      <c r="V3" s="691"/>
      <c r="W3" s="692" t="s">
        <v>666</v>
      </c>
      <c r="X3" s="690"/>
      <c r="Y3" s="691"/>
    </row>
    <row r="4" spans="1:25" x14ac:dyDescent="0.15">
      <c r="A4" s="737"/>
      <c r="B4" s="738"/>
      <c r="C4" s="747" t="s">
        <v>667</v>
      </c>
      <c r="D4" s="741" t="s">
        <v>668</v>
      </c>
      <c r="E4" s="755"/>
      <c r="F4" s="755"/>
      <c r="G4" s="755"/>
      <c r="H4" s="742"/>
      <c r="I4" s="747" t="s">
        <v>259</v>
      </c>
      <c r="J4" s="892" t="s">
        <v>669</v>
      </c>
      <c r="K4" s="755"/>
      <c r="L4" s="742"/>
      <c r="M4" s="692" t="s">
        <v>670</v>
      </c>
      <c r="N4" s="690"/>
      <c r="O4" s="690"/>
      <c r="P4" s="690"/>
      <c r="Q4" s="690"/>
      <c r="R4" s="690"/>
      <c r="S4" s="690"/>
      <c r="T4" s="691"/>
      <c r="U4" s="741" t="s">
        <v>671</v>
      </c>
      <c r="V4" s="742"/>
      <c r="W4" s="741" t="s">
        <v>672</v>
      </c>
      <c r="X4" s="755"/>
      <c r="Y4" s="742"/>
    </row>
    <row r="5" spans="1:25" x14ac:dyDescent="0.15">
      <c r="A5" s="737"/>
      <c r="B5" s="738"/>
      <c r="C5" s="748"/>
      <c r="D5" s="745"/>
      <c r="E5" s="757"/>
      <c r="F5" s="757"/>
      <c r="G5" s="757"/>
      <c r="H5" s="746"/>
      <c r="I5" s="748"/>
      <c r="J5" s="893"/>
      <c r="K5" s="757"/>
      <c r="L5" s="746"/>
      <c r="M5" s="692" t="s">
        <v>673</v>
      </c>
      <c r="N5" s="691"/>
      <c r="O5" s="692" t="s">
        <v>674</v>
      </c>
      <c r="P5" s="691"/>
      <c r="Q5" s="692" t="s">
        <v>675</v>
      </c>
      <c r="R5" s="691"/>
      <c r="S5" s="692" t="s">
        <v>676</v>
      </c>
      <c r="T5" s="691"/>
      <c r="U5" s="745"/>
      <c r="V5" s="746"/>
      <c r="W5" s="745"/>
      <c r="X5" s="757"/>
      <c r="Y5" s="746"/>
    </row>
    <row r="6" spans="1:25" ht="24" x14ac:dyDescent="0.15">
      <c r="A6" s="739"/>
      <c r="B6" s="740"/>
      <c r="C6" s="694"/>
      <c r="D6" s="211" t="s">
        <v>677</v>
      </c>
      <c r="E6" s="142" t="s">
        <v>678</v>
      </c>
      <c r="F6" s="22" t="s">
        <v>269</v>
      </c>
      <c r="G6" s="22" t="s">
        <v>270</v>
      </c>
      <c r="H6" s="22" t="s">
        <v>268</v>
      </c>
      <c r="I6" s="694"/>
      <c r="J6" s="471" t="s">
        <v>129</v>
      </c>
      <c r="K6" s="22" t="s">
        <v>679</v>
      </c>
      <c r="L6" s="22" t="s">
        <v>680</v>
      </c>
      <c r="M6" s="22" t="s">
        <v>679</v>
      </c>
      <c r="N6" s="22" t="s">
        <v>680</v>
      </c>
      <c r="O6" s="22" t="s">
        <v>679</v>
      </c>
      <c r="P6" s="22" t="s">
        <v>680</v>
      </c>
      <c r="Q6" s="22" t="s">
        <v>679</v>
      </c>
      <c r="R6" s="22" t="s">
        <v>680</v>
      </c>
      <c r="S6" s="22" t="s">
        <v>679</v>
      </c>
      <c r="T6" s="22" t="s">
        <v>680</v>
      </c>
      <c r="U6" s="22" t="s">
        <v>679</v>
      </c>
      <c r="V6" s="22" t="s">
        <v>680</v>
      </c>
      <c r="W6" s="22" t="s">
        <v>11</v>
      </c>
      <c r="X6" s="22" t="s">
        <v>679</v>
      </c>
      <c r="Y6" s="22" t="s">
        <v>122</v>
      </c>
    </row>
    <row r="7" spans="1:25" ht="18" customHeight="1" thickBot="1" x14ac:dyDescent="0.2">
      <c r="A7" s="697">
        <v>45748</v>
      </c>
      <c r="B7" s="698">
        <v>43556</v>
      </c>
      <c r="C7" s="76">
        <f t="shared" ref="C7:Y7" si="0">SUMIF(C8:C19,"&gt;0")+SUMIF(C22:C23,"&gt;0")</f>
        <v>26337.699999999997</v>
      </c>
      <c r="D7" s="76">
        <f t="shared" si="0"/>
        <v>24794.100000000002</v>
      </c>
      <c r="E7" s="514">
        <f t="shared" si="0"/>
        <v>17835.68</v>
      </c>
      <c r="F7" s="76">
        <f t="shared" si="0"/>
        <v>24640.22</v>
      </c>
      <c r="G7" s="76">
        <f t="shared" si="0"/>
        <v>22.96</v>
      </c>
      <c r="H7" s="76">
        <f t="shared" si="0"/>
        <v>130.91999999999999</v>
      </c>
      <c r="I7" s="76">
        <f t="shared" si="0"/>
        <v>1543.6000000000001</v>
      </c>
      <c r="J7" s="634">
        <f t="shared" si="0"/>
        <v>5308549</v>
      </c>
      <c r="K7" s="127">
        <f t="shared" si="0"/>
        <v>4857324</v>
      </c>
      <c r="L7" s="127">
        <f t="shared" si="0"/>
        <v>451225</v>
      </c>
      <c r="M7" s="127">
        <f t="shared" si="0"/>
        <v>4857324</v>
      </c>
      <c r="N7" s="127">
        <f t="shared" si="0"/>
        <v>451225</v>
      </c>
      <c r="O7" s="127">
        <f t="shared" si="0"/>
        <v>4856271</v>
      </c>
      <c r="P7" s="127">
        <f t="shared" si="0"/>
        <v>449314</v>
      </c>
      <c r="Q7" s="127">
        <f t="shared" si="0"/>
        <v>1053</v>
      </c>
      <c r="R7" s="127">
        <f t="shared" si="0"/>
        <v>1911</v>
      </c>
      <c r="S7" s="127">
        <f t="shared" si="0"/>
        <v>0</v>
      </c>
      <c r="T7" s="635">
        <f t="shared" si="0"/>
        <v>0</v>
      </c>
      <c r="U7" s="127">
        <f t="shared" si="0"/>
        <v>0</v>
      </c>
      <c r="V7" s="127">
        <f t="shared" si="0"/>
        <v>0</v>
      </c>
      <c r="W7" s="127">
        <f t="shared" si="0"/>
        <v>42315.200000000004</v>
      </c>
      <c r="X7" s="127">
        <f t="shared" si="0"/>
        <v>37321.599999999999</v>
      </c>
      <c r="Y7" s="127">
        <f t="shared" si="0"/>
        <v>4993.5999999999995</v>
      </c>
    </row>
    <row r="8" spans="1:25" ht="18" customHeight="1" thickTop="1" x14ac:dyDescent="0.15">
      <c r="A8" s="77" t="s">
        <v>16</v>
      </c>
      <c r="B8" s="78" t="s">
        <v>16</v>
      </c>
      <c r="C8" s="79">
        <f t="shared" ref="C8:C18" si="1">IF(D8&gt;0,D8,0)+IF(I8&gt;0,I8,0)</f>
        <v>41</v>
      </c>
      <c r="D8" s="82">
        <f t="shared" ref="D8:D18" si="2">SUMIF(F8:H8,"&gt;0")</f>
        <v>39.25</v>
      </c>
      <c r="E8" s="524">
        <v>0</v>
      </c>
      <c r="F8" s="293">
        <v>39.25</v>
      </c>
      <c r="G8" s="293">
        <v>0</v>
      </c>
      <c r="H8" s="344">
        <v>0</v>
      </c>
      <c r="I8" s="293">
        <v>1.75</v>
      </c>
      <c r="J8" s="636">
        <f t="shared" ref="J8:J18" si="3">SUMIF(K8:L8,"&gt;0")</f>
        <v>8053</v>
      </c>
      <c r="K8" s="128">
        <f t="shared" ref="K8:K18" si="4">IF(M8&gt;0,M8,0)+IF(U8&gt;0,U8,0)</f>
        <v>4521</v>
      </c>
      <c r="L8" s="128">
        <f t="shared" ref="L8:L18" si="5">IF(N8&gt;0,N8,0)+IF(V8&gt;0,V8,0)</f>
        <v>3532</v>
      </c>
      <c r="M8" s="128">
        <f t="shared" ref="M8:M18" si="6">IF(O8&gt;0,O8,0)+IF(Q8&gt;0,Q8,0)+IF(S8&gt;0,S8,0)</f>
        <v>4521</v>
      </c>
      <c r="N8" s="128">
        <f t="shared" ref="N8:N18" si="7">IF(P8&gt;0,P8,0)+IF(R8&gt;0,R8,0)+IF(T8&gt;0,T8,0)</f>
        <v>3532</v>
      </c>
      <c r="O8" s="348">
        <v>4521</v>
      </c>
      <c r="P8" s="348">
        <v>3532</v>
      </c>
      <c r="Q8" s="347">
        <v>0</v>
      </c>
      <c r="R8" s="347">
        <v>0</v>
      </c>
      <c r="S8" s="347">
        <v>0</v>
      </c>
      <c r="T8" s="347">
        <v>0</v>
      </c>
      <c r="U8" s="347">
        <v>0</v>
      </c>
      <c r="V8" s="347">
        <v>0</v>
      </c>
      <c r="W8" s="128">
        <f t="shared" ref="W8:W18" si="8">SUMIF(X8:Y8,"&gt;0")</f>
        <v>75.400000000000006</v>
      </c>
      <c r="X8" s="348">
        <v>36.5</v>
      </c>
      <c r="Y8" s="348">
        <v>38.9</v>
      </c>
    </row>
    <row r="9" spans="1:25" ht="18" customHeight="1" x14ac:dyDescent="0.15">
      <c r="A9" s="80" t="s">
        <v>17</v>
      </c>
      <c r="B9" s="81" t="s">
        <v>17</v>
      </c>
      <c r="C9" s="82">
        <f t="shared" si="1"/>
        <v>1903.6</v>
      </c>
      <c r="D9" s="82">
        <f t="shared" si="2"/>
        <v>1487.95</v>
      </c>
      <c r="E9" s="532">
        <v>855.18</v>
      </c>
      <c r="F9" s="182">
        <v>1487.47</v>
      </c>
      <c r="G9" s="182">
        <v>0</v>
      </c>
      <c r="H9" s="350">
        <v>0.48</v>
      </c>
      <c r="I9" s="182">
        <v>415.65</v>
      </c>
      <c r="J9" s="637">
        <f t="shared" si="3"/>
        <v>234388</v>
      </c>
      <c r="K9" s="107">
        <f t="shared" si="4"/>
        <v>143278</v>
      </c>
      <c r="L9" s="107">
        <f t="shared" si="5"/>
        <v>91110</v>
      </c>
      <c r="M9" s="107">
        <f t="shared" si="6"/>
        <v>143278</v>
      </c>
      <c r="N9" s="107">
        <f t="shared" si="7"/>
        <v>91110</v>
      </c>
      <c r="O9" s="223">
        <v>143278</v>
      </c>
      <c r="P9" s="223">
        <v>91110</v>
      </c>
      <c r="Q9" s="349">
        <v>0</v>
      </c>
      <c r="R9" s="349">
        <v>0</v>
      </c>
      <c r="S9" s="349">
        <v>0</v>
      </c>
      <c r="T9" s="349">
        <v>0</v>
      </c>
      <c r="U9" s="349">
        <v>0</v>
      </c>
      <c r="V9" s="349">
        <v>0</v>
      </c>
      <c r="W9" s="107">
        <f t="shared" si="8"/>
        <v>2250</v>
      </c>
      <c r="X9" s="223">
        <v>1302.4000000000001</v>
      </c>
      <c r="Y9" s="223">
        <v>947.6</v>
      </c>
    </row>
    <row r="10" spans="1:25" ht="18" customHeight="1" x14ac:dyDescent="0.15">
      <c r="A10" s="80" t="s">
        <v>19</v>
      </c>
      <c r="B10" s="81" t="s">
        <v>19</v>
      </c>
      <c r="C10" s="82">
        <f t="shared" si="1"/>
        <v>1806.1200000000001</v>
      </c>
      <c r="D10" s="82">
        <f t="shared" si="2"/>
        <v>1647.91</v>
      </c>
      <c r="E10" s="532">
        <v>1182.6300000000001</v>
      </c>
      <c r="F10" s="182">
        <v>1647.91</v>
      </c>
      <c r="G10" s="182">
        <v>0</v>
      </c>
      <c r="H10" s="182">
        <v>0</v>
      </c>
      <c r="I10" s="182">
        <v>158.21</v>
      </c>
      <c r="J10" s="637">
        <f t="shared" si="3"/>
        <v>411418</v>
      </c>
      <c r="K10" s="107">
        <f t="shared" si="4"/>
        <v>381916</v>
      </c>
      <c r="L10" s="107">
        <f t="shared" si="5"/>
        <v>29502</v>
      </c>
      <c r="M10" s="107">
        <f t="shared" si="6"/>
        <v>381916</v>
      </c>
      <c r="N10" s="107">
        <f t="shared" si="7"/>
        <v>29502</v>
      </c>
      <c r="O10" s="223">
        <v>381916</v>
      </c>
      <c r="P10" s="223">
        <v>29502</v>
      </c>
      <c r="Q10" s="223">
        <v>0</v>
      </c>
      <c r="R10" s="223">
        <v>0</v>
      </c>
      <c r="S10" s="223">
        <v>0</v>
      </c>
      <c r="T10" s="223">
        <v>0</v>
      </c>
      <c r="U10" s="223">
        <v>0</v>
      </c>
      <c r="V10" s="223">
        <v>0</v>
      </c>
      <c r="W10" s="107">
        <f t="shared" si="8"/>
        <v>3704</v>
      </c>
      <c r="X10" s="223">
        <v>3379.5</v>
      </c>
      <c r="Y10" s="223">
        <v>324.5</v>
      </c>
    </row>
    <row r="11" spans="1:25" ht="18" customHeight="1" x14ac:dyDescent="0.15">
      <c r="A11" s="80" t="s">
        <v>20</v>
      </c>
      <c r="B11" s="81" t="s">
        <v>20</v>
      </c>
      <c r="C11" s="82">
        <f t="shared" si="1"/>
        <v>496.75</v>
      </c>
      <c r="D11" s="82">
        <f t="shared" si="2"/>
        <v>446.9</v>
      </c>
      <c r="E11" s="532">
        <v>396.61</v>
      </c>
      <c r="F11" s="182">
        <v>446.9</v>
      </c>
      <c r="G11" s="182">
        <v>0</v>
      </c>
      <c r="H11" s="182">
        <v>0</v>
      </c>
      <c r="I11" s="182">
        <v>49.85</v>
      </c>
      <c r="J11" s="637">
        <f t="shared" si="3"/>
        <v>65990</v>
      </c>
      <c r="K11" s="107">
        <f t="shared" si="4"/>
        <v>50960</v>
      </c>
      <c r="L11" s="107">
        <f t="shared" si="5"/>
        <v>15030</v>
      </c>
      <c r="M11" s="107">
        <f t="shared" si="6"/>
        <v>50960</v>
      </c>
      <c r="N11" s="107">
        <f t="shared" si="7"/>
        <v>15030</v>
      </c>
      <c r="O11" s="223">
        <v>50960</v>
      </c>
      <c r="P11" s="223">
        <v>15030</v>
      </c>
      <c r="Q11" s="223">
        <v>0</v>
      </c>
      <c r="R11" s="223">
        <v>0</v>
      </c>
      <c r="S11" s="223">
        <v>0</v>
      </c>
      <c r="T11" s="223">
        <v>0</v>
      </c>
      <c r="U11" s="223">
        <v>0</v>
      </c>
      <c r="V11" s="223">
        <v>0</v>
      </c>
      <c r="W11" s="107">
        <f t="shared" si="8"/>
        <v>447.3</v>
      </c>
      <c r="X11" s="223">
        <v>317.5</v>
      </c>
      <c r="Y11" s="223">
        <v>129.80000000000001</v>
      </c>
    </row>
    <row r="12" spans="1:25" ht="18" customHeight="1" x14ac:dyDescent="0.15">
      <c r="A12" s="101" t="s">
        <v>22</v>
      </c>
      <c r="B12" s="156" t="s">
        <v>22</v>
      </c>
      <c r="C12" s="112">
        <f t="shared" si="1"/>
        <v>4763.8099999999995</v>
      </c>
      <c r="D12" s="82">
        <f t="shared" si="2"/>
        <v>4573.1899999999996</v>
      </c>
      <c r="E12" s="638">
        <v>3553.9</v>
      </c>
      <c r="F12" s="158">
        <v>4529</v>
      </c>
      <c r="G12" s="158">
        <v>2.12</v>
      </c>
      <c r="H12" s="158">
        <v>42.07</v>
      </c>
      <c r="I12" s="158">
        <v>190.62</v>
      </c>
      <c r="J12" s="639">
        <f t="shared" si="3"/>
        <v>963188</v>
      </c>
      <c r="K12" s="236">
        <f t="shared" si="4"/>
        <v>918348</v>
      </c>
      <c r="L12" s="236">
        <f t="shared" si="5"/>
        <v>44840</v>
      </c>
      <c r="M12" s="236">
        <f t="shared" si="6"/>
        <v>918348</v>
      </c>
      <c r="N12" s="236">
        <f t="shared" si="7"/>
        <v>44840</v>
      </c>
      <c r="O12" s="640">
        <v>918348</v>
      </c>
      <c r="P12" s="640">
        <v>44600</v>
      </c>
      <c r="Q12" s="640">
        <v>0</v>
      </c>
      <c r="R12" s="640">
        <v>240</v>
      </c>
      <c r="S12" s="640">
        <v>0</v>
      </c>
      <c r="T12" s="640">
        <v>0</v>
      </c>
      <c r="U12" s="640">
        <v>0</v>
      </c>
      <c r="V12" s="640">
        <v>0</v>
      </c>
      <c r="W12" s="236">
        <f t="shared" si="8"/>
        <v>7048.7</v>
      </c>
      <c r="X12" s="640">
        <v>6572.2</v>
      </c>
      <c r="Y12" s="640">
        <v>476.5</v>
      </c>
    </row>
    <row r="13" spans="1:25" ht="18" customHeight="1" x14ac:dyDescent="0.15">
      <c r="A13" s="80" t="s">
        <v>24</v>
      </c>
      <c r="B13" s="81" t="s">
        <v>24</v>
      </c>
      <c r="C13" s="82">
        <f t="shared" si="1"/>
        <v>1013.2199999999999</v>
      </c>
      <c r="D13" s="82">
        <f t="shared" si="2"/>
        <v>938.06</v>
      </c>
      <c r="E13" s="532">
        <v>558.96</v>
      </c>
      <c r="F13" s="182">
        <v>938.06</v>
      </c>
      <c r="G13" s="182">
        <v>0</v>
      </c>
      <c r="H13" s="182">
        <v>0</v>
      </c>
      <c r="I13" s="182">
        <v>75.16</v>
      </c>
      <c r="J13" s="637">
        <f t="shared" si="3"/>
        <v>229433</v>
      </c>
      <c r="K13" s="107">
        <f t="shared" si="4"/>
        <v>223171</v>
      </c>
      <c r="L13" s="107">
        <f t="shared" si="5"/>
        <v>6262</v>
      </c>
      <c r="M13" s="107">
        <f t="shared" si="6"/>
        <v>223171</v>
      </c>
      <c r="N13" s="107">
        <f t="shared" si="7"/>
        <v>6262</v>
      </c>
      <c r="O13" s="223">
        <v>223171</v>
      </c>
      <c r="P13" s="223">
        <v>6262</v>
      </c>
      <c r="Q13" s="223">
        <v>0</v>
      </c>
      <c r="R13" s="223">
        <v>0</v>
      </c>
      <c r="S13" s="223">
        <v>0</v>
      </c>
      <c r="T13" s="223">
        <v>0</v>
      </c>
      <c r="U13" s="223">
        <v>0</v>
      </c>
      <c r="V13" s="223">
        <v>0</v>
      </c>
      <c r="W13" s="107">
        <f t="shared" si="8"/>
        <v>2261.7000000000003</v>
      </c>
      <c r="X13" s="223">
        <v>2168.4</v>
      </c>
      <c r="Y13" s="223">
        <v>93.3</v>
      </c>
    </row>
    <row r="14" spans="1:25" ht="18" customHeight="1" x14ac:dyDescent="0.15">
      <c r="A14" s="80" t="s">
        <v>25</v>
      </c>
      <c r="B14" s="81" t="s">
        <v>25</v>
      </c>
      <c r="C14" s="82">
        <f t="shared" si="1"/>
        <v>1500.49</v>
      </c>
      <c r="D14" s="82">
        <f t="shared" si="2"/>
        <v>1417.72</v>
      </c>
      <c r="E14" s="532">
        <v>1141.6300000000001</v>
      </c>
      <c r="F14" s="182">
        <v>1417.72</v>
      </c>
      <c r="G14" s="182">
        <v>0</v>
      </c>
      <c r="H14" s="182">
        <v>0</v>
      </c>
      <c r="I14" s="182">
        <v>82.77</v>
      </c>
      <c r="J14" s="637">
        <f t="shared" si="3"/>
        <v>329106</v>
      </c>
      <c r="K14" s="107">
        <f t="shared" si="4"/>
        <v>319610</v>
      </c>
      <c r="L14" s="107">
        <f t="shared" si="5"/>
        <v>9496</v>
      </c>
      <c r="M14" s="107">
        <f t="shared" si="6"/>
        <v>319610</v>
      </c>
      <c r="N14" s="107">
        <f t="shared" si="7"/>
        <v>9496</v>
      </c>
      <c r="O14" s="223">
        <v>319610</v>
      </c>
      <c r="P14" s="223">
        <v>9496</v>
      </c>
      <c r="Q14" s="223">
        <v>0</v>
      </c>
      <c r="R14" s="223">
        <v>0</v>
      </c>
      <c r="S14" s="223">
        <v>0</v>
      </c>
      <c r="T14" s="223">
        <v>0</v>
      </c>
      <c r="U14" s="223">
        <v>0</v>
      </c>
      <c r="V14" s="223">
        <v>0</v>
      </c>
      <c r="W14" s="107">
        <f t="shared" si="8"/>
        <v>2038.6</v>
      </c>
      <c r="X14" s="223">
        <v>1940.5</v>
      </c>
      <c r="Y14" s="223">
        <v>98.1</v>
      </c>
    </row>
    <row r="15" spans="1:25" ht="18" customHeight="1" x14ac:dyDescent="0.15">
      <c r="A15" s="80" t="s">
        <v>27</v>
      </c>
      <c r="B15" s="81" t="s">
        <v>27</v>
      </c>
      <c r="C15" s="82">
        <f t="shared" si="1"/>
        <v>3318.87</v>
      </c>
      <c r="D15" s="82">
        <f t="shared" si="2"/>
        <v>3195.2</v>
      </c>
      <c r="E15" s="532">
        <v>2068.27</v>
      </c>
      <c r="F15" s="182">
        <v>3195.2</v>
      </c>
      <c r="G15" s="182">
        <v>0</v>
      </c>
      <c r="H15" s="182">
        <v>0</v>
      </c>
      <c r="I15" s="182">
        <v>123.67</v>
      </c>
      <c r="J15" s="637">
        <f t="shared" si="3"/>
        <v>653284</v>
      </c>
      <c r="K15" s="107">
        <f t="shared" si="4"/>
        <v>585535</v>
      </c>
      <c r="L15" s="107">
        <f t="shared" si="5"/>
        <v>67749</v>
      </c>
      <c r="M15" s="107">
        <f t="shared" si="6"/>
        <v>585535</v>
      </c>
      <c r="N15" s="107">
        <f t="shared" si="7"/>
        <v>67749</v>
      </c>
      <c r="O15" s="223">
        <v>585535</v>
      </c>
      <c r="P15" s="223">
        <v>67749</v>
      </c>
      <c r="Q15" s="223">
        <v>0</v>
      </c>
      <c r="R15" s="223">
        <v>0</v>
      </c>
      <c r="S15" s="223">
        <v>0</v>
      </c>
      <c r="T15" s="223">
        <v>0</v>
      </c>
      <c r="U15" s="223">
        <v>0</v>
      </c>
      <c r="V15" s="223">
        <v>0</v>
      </c>
      <c r="W15" s="107">
        <f t="shared" si="8"/>
        <v>5018.2</v>
      </c>
      <c r="X15" s="223">
        <v>4283.7</v>
      </c>
      <c r="Y15" s="223">
        <v>734.5</v>
      </c>
    </row>
    <row r="16" spans="1:25" ht="18" customHeight="1" x14ac:dyDescent="0.15">
      <c r="A16" s="80" t="s">
        <v>29</v>
      </c>
      <c r="B16" s="81" t="s">
        <v>29</v>
      </c>
      <c r="C16" s="82">
        <f t="shared" si="1"/>
        <v>3624.61</v>
      </c>
      <c r="D16" s="82">
        <f t="shared" si="2"/>
        <v>3531.52</v>
      </c>
      <c r="E16" s="532">
        <v>2980.33</v>
      </c>
      <c r="F16" s="182">
        <v>3484.86</v>
      </c>
      <c r="G16" s="182">
        <v>0</v>
      </c>
      <c r="H16" s="182">
        <v>46.66</v>
      </c>
      <c r="I16" s="182">
        <v>93.09</v>
      </c>
      <c r="J16" s="637">
        <f t="shared" si="3"/>
        <v>751032</v>
      </c>
      <c r="K16" s="107">
        <f t="shared" si="4"/>
        <v>733218</v>
      </c>
      <c r="L16" s="107">
        <f t="shared" si="5"/>
        <v>17814</v>
      </c>
      <c r="M16" s="107">
        <f t="shared" si="6"/>
        <v>733218</v>
      </c>
      <c r="N16" s="107">
        <f t="shared" si="7"/>
        <v>17814</v>
      </c>
      <c r="O16" s="223">
        <v>733218</v>
      </c>
      <c r="P16" s="223">
        <v>17814</v>
      </c>
      <c r="Q16" s="223">
        <v>0</v>
      </c>
      <c r="R16" s="223">
        <v>0</v>
      </c>
      <c r="S16" s="223">
        <v>0</v>
      </c>
      <c r="T16" s="223">
        <v>0</v>
      </c>
      <c r="U16" s="223">
        <v>0</v>
      </c>
      <c r="V16" s="223">
        <v>0</v>
      </c>
      <c r="W16" s="107">
        <f t="shared" si="8"/>
        <v>6333.7000000000007</v>
      </c>
      <c r="X16" s="223">
        <v>6137.1</v>
      </c>
      <c r="Y16" s="223">
        <v>196.6</v>
      </c>
    </row>
    <row r="17" spans="1:25" ht="18" customHeight="1" x14ac:dyDescent="0.15">
      <c r="A17" s="80" t="s">
        <v>31</v>
      </c>
      <c r="B17" s="81" t="s">
        <v>32</v>
      </c>
      <c r="C17" s="82">
        <f t="shared" si="1"/>
        <v>1322.4499999999998</v>
      </c>
      <c r="D17" s="82">
        <f t="shared" si="2"/>
        <v>1284.8599999999999</v>
      </c>
      <c r="E17" s="532">
        <v>1283.1600000000001</v>
      </c>
      <c r="F17" s="182">
        <v>1246.04</v>
      </c>
      <c r="G17" s="182">
        <v>0</v>
      </c>
      <c r="H17" s="182">
        <v>38.82</v>
      </c>
      <c r="I17" s="182">
        <v>37.590000000000003</v>
      </c>
      <c r="J17" s="637">
        <f t="shared" si="3"/>
        <v>300082</v>
      </c>
      <c r="K17" s="107">
        <f t="shared" si="4"/>
        <v>272435</v>
      </c>
      <c r="L17" s="107">
        <f t="shared" si="5"/>
        <v>27647</v>
      </c>
      <c r="M17" s="107">
        <f t="shared" si="6"/>
        <v>272435</v>
      </c>
      <c r="N17" s="107">
        <f t="shared" si="7"/>
        <v>27647</v>
      </c>
      <c r="O17" s="223">
        <v>272435</v>
      </c>
      <c r="P17" s="223">
        <v>27647</v>
      </c>
      <c r="Q17" s="223">
        <v>0</v>
      </c>
      <c r="R17" s="223">
        <v>0</v>
      </c>
      <c r="S17" s="223">
        <v>0</v>
      </c>
      <c r="T17" s="223">
        <v>0</v>
      </c>
      <c r="U17" s="223">
        <v>0</v>
      </c>
      <c r="V17" s="223">
        <v>0</v>
      </c>
      <c r="W17" s="107">
        <f t="shared" si="8"/>
        <v>2358.4</v>
      </c>
      <c r="X17" s="223">
        <v>2037.9</v>
      </c>
      <c r="Y17" s="223">
        <v>320.5</v>
      </c>
    </row>
    <row r="18" spans="1:25" ht="18" customHeight="1" x14ac:dyDescent="0.15">
      <c r="A18" s="80" t="s">
        <v>32</v>
      </c>
      <c r="B18" s="81" t="s">
        <v>34</v>
      </c>
      <c r="C18" s="82">
        <f t="shared" si="1"/>
        <v>1294.97</v>
      </c>
      <c r="D18" s="82">
        <f t="shared" si="2"/>
        <v>1250.3</v>
      </c>
      <c r="E18" s="532">
        <v>912.73</v>
      </c>
      <c r="F18" s="182">
        <v>1250.3</v>
      </c>
      <c r="G18" s="182">
        <v>0</v>
      </c>
      <c r="H18" s="182">
        <v>0</v>
      </c>
      <c r="I18" s="182">
        <v>44.67</v>
      </c>
      <c r="J18" s="637">
        <f t="shared" si="3"/>
        <v>246674</v>
      </c>
      <c r="K18" s="107">
        <f t="shared" si="4"/>
        <v>228635</v>
      </c>
      <c r="L18" s="107">
        <f t="shared" si="5"/>
        <v>18039</v>
      </c>
      <c r="M18" s="107">
        <f t="shared" si="6"/>
        <v>228635</v>
      </c>
      <c r="N18" s="107">
        <f t="shared" si="7"/>
        <v>18039</v>
      </c>
      <c r="O18" s="223">
        <v>228635</v>
      </c>
      <c r="P18" s="223">
        <v>18039</v>
      </c>
      <c r="Q18" s="223">
        <v>0</v>
      </c>
      <c r="R18" s="223">
        <v>0</v>
      </c>
      <c r="S18" s="223">
        <v>0</v>
      </c>
      <c r="T18" s="223">
        <v>0</v>
      </c>
      <c r="U18" s="223">
        <v>0</v>
      </c>
      <c r="V18" s="223">
        <v>0</v>
      </c>
      <c r="W18" s="107">
        <f t="shared" si="8"/>
        <v>1965.3</v>
      </c>
      <c r="X18" s="223">
        <v>1753.7</v>
      </c>
      <c r="Y18" s="223">
        <v>211.6</v>
      </c>
    </row>
    <row r="19" spans="1:25" ht="18" customHeight="1" x14ac:dyDescent="0.15">
      <c r="A19" s="101" t="s">
        <v>39</v>
      </c>
      <c r="B19" s="156" t="s">
        <v>8</v>
      </c>
      <c r="C19" s="112">
        <f t="shared" ref="C19:Y19" si="9">SUMIF(C20:C21,"&gt;0")</f>
        <v>1699.4399999999998</v>
      </c>
      <c r="D19" s="112">
        <f t="shared" si="9"/>
        <v>1533.75</v>
      </c>
      <c r="E19" s="536">
        <f t="shared" si="9"/>
        <v>766.01</v>
      </c>
      <c r="F19" s="112">
        <f t="shared" si="9"/>
        <v>1533.75</v>
      </c>
      <c r="G19" s="112">
        <f t="shared" si="9"/>
        <v>0</v>
      </c>
      <c r="H19" s="112">
        <f t="shared" si="9"/>
        <v>0</v>
      </c>
      <c r="I19" s="112">
        <f t="shared" si="9"/>
        <v>165.69000000000003</v>
      </c>
      <c r="J19" s="639">
        <f t="shared" si="9"/>
        <v>315363</v>
      </c>
      <c r="K19" s="236">
        <f t="shared" si="9"/>
        <v>288548</v>
      </c>
      <c r="L19" s="236">
        <f t="shared" si="9"/>
        <v>26815</v>
      </c>
      <c r="M19" s="236">
        <f t="shared" si="9"/>
        <v>288548</v>
      </c>
      <c r="N19" s="236">
        <f t="shared" si="9"/>
        <v>26815</v>
      </c>
      <c r="O19" s="236">
        <f t="shared" si="9"/>
        <v>288548</v>
      </c>
      <c r="P19" s="236">
        <f t="shared" si="9"/>
        <v>26815</v>
      </c>
      <c r="Q19" s="236">
        <f t="shared" si="9"/>
        <v>0</v>
      </c>
      <c r="R19" s="236">
        <f t="shared" si="9"/>
        <v>0</v>
      </c>
      <c r="S19" s="236">
        <f t="shared" si="9"/>
        <v>0</v>
      </c>
      <c r="T19" s="236">
        <f t="shared" si="9"/>
        <v>0</v>
      </c>
      <c r="U19" s="236">
        <f t="shared" si="9"/>
        <v>0</v>
      </c>
      <c r="V19" s="236">
        <f t="shared" si="9"/>
        <v>0</v>
      </c>
      <c r="W19" s="236">
        <f t="shared" si="9"/>
        <v>2498.7999999999997</v>
      </c>
      <c r="X19" s="236">
        <f t="shared" si="9"/>
        <v>2218.1999999999998</v>
      </c>
      <c r="Y19" s="236">
        <f t="shared" si="9"/>
        <v>280.60000000000002</v>
      </c>
    </row>
    <row r="20" spans="1:25" ht="18" customHeight="1" x14ac:dyDescent="0.15">
      <c r="A20" s="69" t="s">
        <v>40</v>
      </c>
      <c r="B20" s="160" t="s">
        <v>41</v>
      </c>
      <c r="C20" s="83">
        <f>IF(D20&gt;0,D20,0)+IF(I20&gt;0,I20,0)</f>
        <v>1645.36</v>
      </c>
      <c r="D20" s="83">
        <f>SUMIF(F20:H20,"&gt;0")</f>
        <v>1486.53</v>
      </c>
      <c r="E20" s="553">
        <v>718.79</v>
      </c>
      <c r="F20" s="162">
        <v>1486.53</v>
      </c>
      <c r="G20" s="162">
        <v>0</v>
      </c>
      <c r="H20" s="162">
        <v>0</v>
      </c>
      <c r="I20" s="162">
        <v>158.83000000000001</v>
      </c>
      <c r="J20" s="641">
        <f>SUMIF(K20:L20,"&gt;0")</f>
        <v>305523</v>
      </c>
      <c r="K20" s="109">
        <f t="shared" ref="K20:L23" si="10">IF(M20&gt;0,M20,0)+IF(U20&gt;0,U20,0)</f>
        <v>279247</v>
      </c>
      <c r="L20" s="109">
        <f t="shared" si="10"/>
        <v>26276</v>
      </c>
      <c r="M20" s="109">
        <f t="shared" ref="M20:N23" si="11">IF(O20&gt;0,O20,0)+IF(Q20&gt;0,Q20,0)+IF(S20&gt;0,S20,0)</f>
        <v>279247</v>
      </c>
      <c r="N20" s="109">
        <f t="shared" si="11"/>
        <v>26276</v>
      </c>
      <c r="O20" s="237">
        <v>279247</v>
      </c>
      <c r="P20" s="237">
        <v>26276</v>
      </c>
      <c r="Q20" s="237">
        <v>0</v>
      </c>
      <c r="R20" s="237">
        <v>0</v>
      </c>
      <c r="S20" s="237">
        <v>0</v>
      </c>
      <c r="T20" s="237">
        <v>0</v>
      </c>
      <c r="U20" s="237">
        <v>0</v>
      </c>
      <c r="V20" s="237">
        <v>0</v>
      </c>
      <c r="W20" s="109">
        <f>SUMIF(X20:Y20,"&gt;0")</f>
        <v>2428.1999999999998</v>
      </c>
      <c r="X20" s="237">
        <v>2153.6</v>
      </c>
      <c r="Y20" s="237">
        <v>274.60000000000002</v>
      </c>
    </row>
    <row r="21" spans="1:25" ht="18" customHeight="1" x14ac:dyDescent="0.15">
      <c r="A21" s="103" t="s">
        <v>40</v>
      </c>
      <c r="B21" s="165" t="s">
        <v>37</v>
      </c>
      <c r="C21" s="83">
        <f>IF(D21&gt;0,D21,0)+IF(I21&gt;0,I21,0)</f>
        <v>54.08</v>
      </c>
      <c r="D21" s="84">
        <f>SUMIF(F21:H21,"&gt;0")</f>
        <v>47.22</v>
      </c>
      <c r="E21" s="562">
        <v>47.22</v>
      </c>
      <c r="F21" s="167">
        <v>47.22</v>
      </c>
      <c r="G21" s="167">
        <v>0</v>
      </c>
      <c r="H21" s="167">
        <v>0</v>
      </c>
      <c r="I21" s="167">
        <v>6.86</v>
      </c>
      <c r="J21" s="642">
        <f>SUMIF(K21:L21,"&gt;0")</f>
        <v>9840</v>
      </c>
      <c r="K21" s="110">
        <f t="shared" si="10"/>
        <v>9301</v>
      </c>
      <c r="L21" s="110">
        <f t="shared" si="10"/>
        <v>539</v>
      </c>
      <c r="M21" s="110">
        <f t="shared" si="11"/>
        <v>9301</v>
      </c>
      <c r="N21" s="110">
        <f t="shared" si="11"/>
        <v>539</v>
      </c>
      <c r="O21" s="238">
        <v>9301</v>
      </c>
      <c r="P21" s="238">
        <v>539</v>
      </c>
      <c r="Q21" s="238">
        <v>0</v>
      </c>
      <c r="R21" s="238">
        <v>0</v>
      </c>
      <c r="S21" s="238">
        <v>0</v>
      </c>
      <c r="T21" s="238">
        <v>0</v>
      </c>
      <c r="U21" s="238">
        <v>0</v>
      </c>
      <c r="V21" s="238">
        <v>0</v>
      </c>
      <c r="W21" s="110">
        <f>SUMIF(X21:Y21,"&gt;0")</f>
        <v>70.599999999999994</v>
      </c>
      <c r="X21" s="238">
        <v>64.599999999999994</v>
      </c>
      <c r="Y21" s="238">
        <v>6</v>
      </c>
    </row>
    <row r="22" spans="1:25" ht="18" customHeight="1" x14ac:dyDescent="0.15">
      <c r="A22" s="80" t="s">
        <v>43</v>
      </c>
      <c r="B22" s="81" t="s">
        <v>44</v>
      </c>
      <c r="C22" s="83">
        <f>IF(D22&gt;0,D22,0)+IF(I22&gt;0,I22,0)</f>
        <v>263.66000000000003</v>
      </c>
      <c r="D22" s="82">
        <f>SUMIF(F22:H22,"&gt;0")</f>
        <v>246.46</v>
      </c>
      <c r="E22" s="532">
        <v>145.81</v>
      </c>
      <c r="F22" s="182">
        <v>246.46</v>
      </c>
      <c r="G22" s="182">
        <v>0</v>
      </c>
      <c r="H22" s="182">
        <v>0</v>
      </c>
      <c r="I22" s="182">
        <v>17.2</v>
      </c>
      <c r="J22" s="637">
        <f>SUMIF(K22:L22,"&gt;0")</f>
        <v>52949</v>
      </c>
      <c r="K22" s="107">
        <f t="shared" si="10"/>
        <v>49356</v>
      </c>
      <c r="L22" s="107">
        <f t="shared" si="10"/>
        <v>3593</v>
      </c>
      <c r="M22" s="107">
        <f t="shared" si="11"/>
        <v>49356</v>
      </c>
      <c r="N22" s="107">
        <f t="shared" si="11"/>
        <v>3593</v>
      </c>
      <c r="O22" s="223">
        <v>49356</v>
      </c>
      <c r="P22" s="223">
        <v>3593</v>
      </c>
      <c r="Q22" s="223">
        <v>0</v>
      </c>
      <c r="R22" s="223">
        <v>0</v>
      </c>
      <c r="S22" s="223">
        <v>0</v>
      </c>
      <c r="T22" s="223">
        <v>0</v>
      </c>
      <c r="U22" s="223">
        <v>0</v>
      </c>
      <c r="V22" s="223">
        <v>0</v>
      </c>
      <c r="W22" s="107">
        <f>SUMIF(X22:Y22,"&gt;0")</f>
        <v>504.09999999999997</v>
      </c>
      <c r="X22" s="223">
        <v>459.7</v>
      </c>
      <c r="Y22" s="223">
        <v>44.4</v>
      </c>
    </row>
    <row r="23" spans="1:25" x14ac:dyDescent="0.15">
      <c r="A23" s="80" t="s">
        <v>45</v>
      </c>
      <c r="B23" s="81" t="s">
        <v>103</v>
      </c>
      <c r="C23" s="85">
        <f>IF(D23&gt;0,D23,0)+IF(I23&gt;0,I23,0)</f>
        <v>3288.71</v>
      </c>
      <c r="D23" s="85">
        <f>SUMIF(F23:H23,"&gt;0")</f>
        <v>3201.03</v>
      </c>
      <c r="E23" s="643">
        <v>1990.46</v>
      </c>
      <c r="F23" s="345">
        <v>3177.3</v>
      </c>
      <c r="G23" s="345">
        <v>20.84</v>
      </c>
      <c r="H23" s="345">
        <v>2.89</v>
      </c>
      <c r="I23" s="345">
        <v>87.68</v>
      </c>
      <c r="J23" s="644">
        <f>SUMIF(K23:L23,"&gt;0")</f>
        <v>747589</v>
      </c>
      <c r="K23" s="108">
        <f t="shared" si="10"/>
        <v>657793</v>
      </c>
      <c r="L23" s="108">
        <f t="shared" si="10"/>
        <v>89796</v>
      </c>
      <c r="M23" s="108">
        <f t="shared" si="11"/>
        <v>657793</v>
      </c>
      <c r="N23" s="108">
        <f t="shared" si="11"/>
        <v>89796</v>
      </c>
      <c r="O23" s="351">
        <v>656740</v>
      </c>
      <c r="P23" s="351">
        <v>88125</v>
      </c>
      <c r="Q23" s="351">
        <v>1053</v>
      </c>
      <c r="R23" s="351">
        <v>1671</v>
      </c>
      <c r="S23" s="351">
        <v>0</v>
      </c>
      <c r="T23" s="351">
        <v>0</v>
      </c>
      <c r="U23" s="351">
        <v>0</v>
      </c>
      <c r="V23" s="351">
        <v>0</v>
      </c>
      <c r="W23" s="108">
        <f>SUMIF(X23:Y23,"&gt;0")</f>
        <v>5811</v>
      </c>
      <c r="X23" s="351">
        <v>4714.3</v>
      </c>
      <c r="Y23" s="351">
        <v>1096.7</v>
      </c>
    </row>
    <row r="24" spans="1:25" x14ac:dyDescent="0.15">
      <c r="A24" s="86" t="s">
        <v>48</v>
      </c>
      <c r="B24" s="87" t="s">
        <v>16</v>
      </c>
      <c r="C24" s="88">
        <f t="shared" ref="C24:Y24" si="12">SUMIF(C8,"&gt;0")</f>
        <v>41</v>
      </c>
      <c r="D24" s="88">
        <f t="shared" si="12"/>
        <v>39.25</v>
      </c>
      <c r="E24" s="88">
        <f t="shared" si="12"/>
        <v>0</v>
      </c>
      <c r="F24" s="88">
        <f t="shared" si="12"/>
        <v>39.25</v>
      </c>
      <c r="G24" s="88">
        <f t="shared" si="12"/>
        <v>0</v>
      </c>
      <c r="H24" s="88">
        <f t="shared" si="12"/>
        <v>0</v>
      </c>
      <c r="I24" s="88">
        <f t="shared" si="12"/>
        <v>1.75</v>
      </c>
      <c r="J24" s="645">
        <f t="shared" si="12"/>
        <v>8053</v>
      </c>
      <c r="K24" s="120">
        <f t="shared" si="12"/>
        <v>4521</v>
      </c>
      <c r="L24" s="120">
        <f t="shared" si="12"/>
        <v>3532</v>
      </c>
      <c r="M24" s="120">
        <f t="shared" si="12"/>
        <v>4521</v>
      </c>
      <c r="N24" s="120">
        <f t="shared" si="12"/>
        <v>3532</v>
      </c>
      <c r="O24" s="120">
        <f t="shared" si="12"/>
        <v>4521</v>
      </c>
      <c r="P24" s="120">
        <f t="shared" si="12"/>
        <v>3532</v>
      </c>
      <c r="Q24" s="120">
        <f t="shared" si="12"/>
        <v>0</v>
      </c>
      <c r="R24" s="120">
        <f t="shared" si="12"/>
        <v>0</v>
      </c>
      <c r="S24" s="120">
        <f t="shared" si="12"/>
        <v>0</v>
      </c>
      <c r="T24" s="120">
        <f t="shared" si="12"/>
        <v>0</v>
      </c>
      <c r="U24" s="120">
        <f t="shared" si="12"/>
        <v>0</v>
      </c>
      <c r="V24" s="120">
        <f t="shared" si="12"/>
        <v>0</v>
      </c>
      <c r="W24" s="120">
        <f t="shared" si="12"/>
        <v>75.400000000000006</v>
      </c>
      <c r="X24" s="120">
        <f t="shared" si="12"/>
        <v>36.5</v>
      </c>
      <c r="Y24" s="120">
        <f t="shared" si="12"/>
        <v>38.9</v>
      </c>
    </row>
    <row r="25" spans="1:25" x14ac:dyDescent="0.15">
      <c r="A25" s="69"/>
      <c r="B25" s="81" t="s">
        <v>17</v>
      </c>
      <c r="C25" s="88">
        <f t="shared" ref="C25:Y25" si="13">SUMIF(C9,"&gt;0")</f>
        <v>1903.6</v>
      </c>
      <c r="D25" s="88">
        <f t="shared" si="13"/>
        <v>1487.95</v>
      </c>
      <c r="E25" s="88">
        <f t="shared" si="13"/>
        <v>855.18</v>
      </c>
      <c r="F25" s="88">
        <f t="shared" si="13"/>
        <v>1487.47</v>
      </c>
      <c r="G25" s="88">
        <f t="shared" si="13"/>
        <v>0</v>
      </c>
      <c r="H25" s="188">
        <f t="shared" si="13"/>
        <v>0.48</v>
      </c>
      <c r="I25" s="188">
        <f t="shared" si="13"/>
        <v>415.65</v>
      </c>
      <c r="J25" s="646">
        <f t="shared" si="13"/>
        <v>234388</v>
      </c>
      <c r="K25" s="129">
        <f t="shared" si="13"/>
        <v>143278</v>
      </c>
      <c r="L25" s="129">
        <f t="shared" si="13"/>
        <v>91110</v>
      </c>
      <c r="M25" s="129">
        <f t="shared" si="13"/>
        <v>143278</v>
      </c>
      <c r="N25" s="129">
        <f t="shared" si="13"/>
        <v>91110</v>
      </c>
      <c r="O25" s="129">
        <f t="shared" si="13"/>
        <v>143278</v>
      </c>
      <c r="P25" s="129">
        <f t="shared" si="13"/>
        <v>91110</v>
      </c>
      <c r="Q25" s="129">
        <f t="shared" si="13"/>
        <v>0</v>
      </c>
      <c r="R25" s="129">
        <f t="shared" si="13"/>
        <v>0</v>
      </c>
      <c r="S25" s="129">
        <f t="shared" si="13"/>
        <v>0</v>
      </c>
      <c r="T25" s="129">
        <f t="shared" si="13"/>
        <v>0</v>
      </c>
      <c r="U25" s="129">
        <f t="shared" si="13"/>
        <v>0</v>
      </c>
      <c r="V25" s="129">
        <f t="shared" si="13"/>
        <v>0</v>
      </c>
      <c r="W25" s="129">
        <f t="shared" si="13"/>
        <v>2250</v>
      </c>
      <c r="X25" s="129">
        <f t="shared" si="13"/>
        <v>1302.4000000000001</v>
      </c>
      <c r="Y25" s="129">
        <f t="shared" si="13"/>
        <v>947.6</v>
      </c>
    </row>
    <row r="26" spans="1:25" x14ac:dyDescent="0.15">
      <c r="A26" s="69"/>
      <c r="B26" s="81" t="s">
        <v>19</v>
      </c>
      <c r="C26" s="88">
        <f t="shared" ref="C26:Y26" si="14">SUMIF(C10,"&gt;0")</f>
        <v>1806.1200000000001</v>
      </c>
      <c r="D26" s="88">
        <f t="shared" si="14"/>
        <v>1647.91</v>
      </c>
      <c r="E26" s="88">
        <f t="shared" si="14"/>
        <v>1182.6300000000001</v>
      </c>
      <c r="F26" s="88">
        <f t="shared" si="14"/>
        <v>1647.91</v>
      </c>
      <c r="G26" s="88">
        <f t="shared" si="14"/>
        <v>0</v>
      </c>
      <c r="H26" s="82">
        <f t="shared" si="14"/>
        <v>0</v>
      </c>
      <c r="I26" s="82">
        <f t="shared" si="14"/>
        <v>158.21</v>
      </c>
      <c r="J26" s="637">
        <f t="shared" si="14"/>
        <v>411418</v>
      </c>
      <c r="K26" s="107">
        <f t="shared" si="14"/>
        <v>381916</v>
      </c>
      <c r="L26" s="107">
        <f t="shared" si="14"/>
        <v>29502</v>
      </c>
      <c r="M26" s="107">
        <f t="shared" si="14"/>
        <v>381916</v>
      </c>
      <c r="N26" s="107">
        <f t="shared" si="14"/>
        <v>29502</v>
      </c>
      <c r="O26" s="107">
        <f t="shared" si="14"/>
        <v>381916</v>
      </c>
      <c r="P26" s="107">
        <f t="shared" si="14"/>
        <v>29502</v>
      </c>
      <c r="Q26" s="107">
        <f t="shared" si="14"/>
        <v>0</v>
      </c>
      <c r="R26" s="107">
        <f t="shared" si="14"/>
        <v>0</v>
      </c>
      <c r="S26" s="107">
        <f t="shared" si="14"/>
        <v>0</v>
      </c>
      <c r="T26" s="107">
        <f t="shared" si="14"/>
        <v>0</v>
      </c>
      <c r="U26" s="107">
        <f t="shared" si="14"/>
        <v>0</v>
      </c>
      <c r="V26" s="107">
        <f t="shared" si="14"/>
        <v>0</v>
      </c>
      <c r="W26" s="107">
        <f t="shared" si="14"/>
        <v>3704</v>
      </c>
      <c r="X26" s="107">
        <f t="shared" si="14"/>
        <v>3379.5</v>
      </c>
      <c r="Y26" s="107">
        <f t="shared" si="14"/>
        <v>324.5</v>
      </c>
    </row>
    <row r="27" spans="1:25" x14ac:dyDescent="0.15">
      <c r="A27" s="69"/>
      <c r="B27" s="81" t="s">
        <v>20</v>
      </c>
      <c r="C27" s="88">
        <f t="shared" ref="C27:Y27" si="15">SUMIF(C11,"&gt;0")</f>
        <v>496.75</v>
      </c>
      <c r="D27" s="88">
        <f t="shared" si="15"/>
        <v>446.9</v>
      </c>
      <c r="E27" s="88">
        <f t="shared" si="15"/>
        <v>396.61</v>
      </c>
      <c r="F27" s="88">
        <f t="shared" si="15"/>
        <v>446.9</v>
      </c>
      <c r="G27" s="88">
        <f t="shared" si="15"/>
        <v>0</v>
      </c>
      <c r="H27" s="82">
        <f t="shared" si="15"/>
        <v>0</v>
      </c>
      <c r="I27" s="82">
        <f t="shared" si="15"/>
        <v>49.85</v>
      </c>
      <c r="J27" s="637">
        <f t="shared" si="15"/>
        <v>65990</v>
      </c>
      <c r="K27" s="107">
        <f t="shared" si="15"/>
        <v>50960</v>
      </c>
      <c r="L27" s="107">
        <f t="shared" si="15"/>
        <v>15030</v>
      </c>
      <c r="M27" s="107">
        <f t="shared" si="15"/>
        <v>50960</v>
      </c>
      <c r="N27" s="107">
        <f t="shared" si="15"/>
        <v>15030</v>
      </c>
      <c r="O27" s="107">
        <f t="shared" si="15"/>
        <v>50960</v>
      </c>
      <c r="P27" s="107">
        <f t="shared" si="15"/>
        <v>15030</v>
      </c>
      <c r="Q27" s="107">
        <f t="shared" si="15"/>
        <v>0</v>
      </c>
      <c r="R27" s="107">
        <f t="shared" si="15"/>
        <v>0</v>
      </c>
      <c r="S27" s="107">
        <f t="shared" si="15"/>
        <v>0</v>
      </c>
      <c r="T27" s="107">
        <f t="shared" si="15"/>
        <v>0</v>
      </c>
      <c r="U27" s="107">
        <f t="shared" si="15"/>
        <v>0</v>
      </c>
      <c r="V27" s="107">
        <f t="shared" si="15"/>
        <v>0</v>
      </c>
      <c r="W27" s="107">
        <f t="shared" si="15"/>
        <v>447.3</v>
      </c>
      <c r="X27" s="107">
        <f t="shared" si="15"/>
        <v>317.5</v>
      </c>
      <c r="Y27" s="107">
        <f t="shared" si="15"/>
        <v>129.80000000000001</v>
      </c>
    </row>
    <row r="28" spans="1:25" x14ac:dyDescent="0.15">
      <c r="A28" s="69"/>
      <c r="B28" s="81" t="s">
        <v>41</v>
      </c>
      <c r="C28" s="88">
        <f t="shared" ref="C28:Y28" si="16">SUMIF(C20,"&gt;0")</f>
        <v>1645.36</v>
      </c>
      <c r="D28" s="88">
        <f t="shared" si="16"/>
        <v>1486.53</v>
      </c>
      <c r="E28" s="88">
        <f t="shared" si="16"/>
        <v>718.79</v>
      </c>
      <c r="F28" s="88">
        <f t="shared" si="16"/>
        <v>1486.53</v>
      </c>
      <c r="G28" s="88">
        <f t="shared" si="16"/>
        <v>0</v>
      </c>
      <c r="H28" s="82">
        <f t="shared" si="16"/>
        <v>0</v>
      </c>
      <c r="I28" s="82">
        <f t="shared" si="16"/>
        <v>158.83000000000001</v>
      </c>
      <c r="J28" s="637">
        <f t="shared" si="16"/>
        <v>305523</v>
      </c>
      <c r="K28" s="107">
        <f t="shared" si="16"/>
        <v>279247</v>
      </c>
      <c r="L28" s="107">
        <f t="shared" si="16"/>
        <v>26276</v>
      </c>
      <c r="M28" s="107">
        <f t="shared" si="16"/>
        <v>279247</v>
      </c>
      <c r="N28" s="107">
        <f t="shared" si="16"/>
        <v>26276</v>
      </c>
      <c r="O28" s="107">
        <f t="shared" si="16"/>
        <v>279247</v>
      </c>
      <c r="P28" s="107">
        <f t="shared" si="16"/>
        <v>26276</v>
      </c>
      <c r="Q28" s="107">
        <f t="shared" si="16"/>
        <v>0</v>
      </c>
      <c r="R28" s="107">
        <f t="shared" si="16"/>
        <v>0</v>
      </c>
      <c r="S28" s="107">
        <f t="shared" si="16"/>
        <v>0</v>
      </c>
      <c r="T28" s="107">
        <f t="shared" si="16"/>
        <v>0</v>
      </c>
      <c r="U28" s="107">
        <f t="shared" si="16"/>
        <v>0</v>
      </c>
      <c r="V28" s="107">
        <f t="shared" si="16"/>
        <v>0</v>
      </c>
      <c r="W28" s="107">
        <f t="shared" si="16"/>
        <v>2428.1999999999998</v>
      </c>
      <c r="X28" s="107">
        <f t="shared" si="16"/>
        <v>2153.6</v>
      </c>
      <c r="Y28" s="107">
        <f t="shared" si="16"/>
        <v>274.60000000000002</v>
      </c>
    </row>
    <row r="29" spans="1:25" x14ac:dyDescent="0.15">
      <c r="A29" s="69"/>
      <c r="B29" s="81" t="s">
        <v>37</v>
      </c>
      <c r="C29" s="88">
        <f t="shared" ref="C29:Y29" si="17">SUMIF(C21,"&gt;0")</f>
        <v>54.08</v>
      </c>
      <c r="D29" s="88">
        <f t="shared" si="17"/>
        <v>47.22</v>
      </c>
      <c r="E29" s="88">
        <f t="shared" si="17"/>
        <v>47.22</v>
      </c>
      <c r="F29" s="88">
        <f t="shared" si="17"/>
        <v>47.22</v>
      </c>
      <c r="G29" s="88">
        <f t="shared" si="17"/>
        <v>0</v>
      </c>
      <c r="H29" s="82">
        <f t="shared" si="17"/>
        <v>0</v>
      </c>
      <c r="I29" s="82">
        <f t="shared" si="17"/>
        <v>6.86</v>
      </c>
      <c r="J29" s="637">
        <f t="shared" si="17"/>
        <v>9840</v>
      </c>
      <c r="K29" s="107">
        <f t="shared" si="17"/>
        <v>9301</v>
      </c>
      <c r="L29" s="107">
        <f t="shared" si="17"/>
        <v>539</v>
      </c>
      <c r="M29" s="107">
        <f t="shared" si="17"/>
        <v>9301</v>
      </c>
      <c r="N29" s="107">
        <f t="shared" si="17"/>
        <v>539</v>
      </c>
      <c r="O29" s="107">
        <f t="shared" si="17"/>
        <v>9301</v>
      </c>
      <c r="P29" s="107">
        <f t="shared" si="17"/>
        <v>539</v>
      </c>
      <c r="Q29" s="107">
        <f t="shared" si="17"/>
        <v>0</v>
      </c>
      <c r="R29" s="107">
        <f t="shared" si="17"/>
        <v>0</v>
      </c>
      <c r="S29" s="107">
        <f t="shared" si="17"/>
        <v>0</v>
      </c>
      <c r="T29" s="107">
        <f t="shared" si="17"/>
        <v>0</v>
      </c>
      <c r="U29" s="107">
        <f t="shared" si="17"/>
        <v>0</v>
      </c>
      <c r="V29" s="107">
        <f t="shared" si="17"/>
        <v>0</v>
      </c>
      <c r="W29" s="107">
        <f t="shared" si="17"/>
        <v>70.599999999999994</v>
      </c>
      <c r="X29" s="107">
        <f t="shared" si="17"/>
        <v>64.599999999999994</v>
      </c>
      <c r="Y29" s="107">
        <f t="shared" si="17"/>
        <v>6</v>
      </c>
    </row>
    <row r="30" spans="1:25" x14ac:dyDescent="0.15">
      <c r="A30" s="69"/>
      <c r="B30" s="81" t="s">
        <v>22</v>
      </c>
      <c r="C30" s="88">
        <f t="shared" ref="C30:Y30" si="18">SUMIF(C12,"&gt;0")</f>
        <v>4763.8099999999995</v>
      </c>
      <c r="D30" s="88">
        <f t="shared" si="18"/>
        <v>4573.1899999999996</v>
      </c>
      <c r="E30" s="88">
        <f t="shared" si="18"/>
        <v>3553.9</v>
      </c>
      <c r="F30" s="88">
        <f t="shared" si="18"/>
        <v>4529</v>
      </c>
      <c r="G30" s="88">
        <f t="shared" si="18"/>
        <v>2.12</v>
      </c>
      <c r="H30" s="82">
        <f t="shared" si="18"/>
        <v>42.07</v>
      </c>
      <c r="I30" s="82">
        <f t="shared" si="18"/>
        <v>190.62</v>
      </c>
      <c r="J30" s="637">
        <f t="shared" si="18"/>
        <v>963188</v>
      </c>
      <c r="K30" s="107">
        <f t="shared" si="18"/>
        <v>918348</v>
      </c>
      <c r="L30" s="107">
        <f t="shared" si="18"/>
        <v>44840</v>
      </c>
      <c r="M30" s="107">
        <f t="shared" si="18"/>
        <v>918348</v>
      </c>
      <c r="N30" s="107">
        <f t="shared" si="18"/>
        <v>44840</v>
      </c>
      <c r="O30" s="107">
        <f t="shared" si="18"/>
        <v>918348</v>
      </c>
      <c r="P30" s="107">
        <f t="shared" si="18"/>
        <v>44600</v>
      </c>
      <c r="Q30" s="107">
        <f t="shared" si="18"/>
        <v>0</v>
      </c>
      <c r="R30" s="107">
        <f t="shared" si="18"/>
        <v>240</v>
      </c>
      <c r="S30" s="107">
        <f t="shared" si="18"/>
        <v>0</v>
      </c>
      <c r="T30" s="107">
        <f t="shared" si="18"/>
        <v>0</v>
      </c>
      <c r="U30" s="107">
        <f t="shared" si="18"/>
        <v>0</v>
      </c>
      <c r="V30" s="107">
        <f t="shared" si="18"/>
        <v>0</v>
      </c>
      <c r="W30" s="107">
        <f t="shared" si="18"/>
        <v>7048.7</v>
      </c>
      <c r="X30" s="107">
        <f t="shared" si="18"/>
        <v>6572.2</v>
      </c>
      <c r="Y30" s="107">
        <f t="shared" si="18"/>
        <v>476.5</v>
      </c>
    </row>
    <row r="31" spans="1:25" x14ac:dyDescent="0.15">
      <c r="A31" s="69"/>
      <c r="B31" s="81" t="s">
        <v>44</v>
      </c>
      <c r="C31" s="88">
        <f t="shared" ref="C31:Y31" si="19">SUMIF(C22,"&gt;0")</f>
        <v>263.66000000000003</v>
      </c>
      <c r="D31" s="88">
        <f t="shared" si="19"/>
        <v>246.46</v>
      </c>
      <c r="E31" s="88">
        <f t="shared" si="19"/>
        <v>145.81</v>
      </c>
      <c r="F31" s="88">
        <f t="shared" si="19"/>
        <v>246.46</v>
      </c>
      <c r="G31" s="88">
        <f t="shared" si="19"/>
        <v>0</v>
      </c>
      <c r="H31" s="82">
        <f t="shared" si="19"/>
        <v>0</v>
      </c>
      <c r="I31" s="82">
        <f t="shared" si="19"/>
        <v>17.2</v>
      </c>
      <c r="J31" s="637">
        <f t="shared" si="19"/>
        <v>52949</v>
      </c>
      <c r="K31" s="107">
        <f t="shared" si="19"/>
        <v>49356</v>
      </c>
      <c r="L31" s="107">
        <f t="shared" si="19"/>
        <v>3593</v>
      </c>
      <c r="M31" s="107">
        <f t="shared" si="19"/>
        <v>49356</v>
      </c>
      <c r="N31" s="107">
        <f t="shared" si="19"/>
        <v>3593</v>
      </c>
      <c r="O31" s="107">
        <f t="shared" si="19"/>
        <v>49356</v>
      </c>
      <c r="P31" s="107">
        <f t="shared" si="19"/>
        <v>3593</v>
      </c>
      <c r="Q31" s="107">
        <f t="shared" si="19"/>
        <v>0</v>
      </c>
      <c r="R31" s="107">
        <f t="shared" si="19"/>
        <v>0</v>
      </c>
      <c r="S31" s="107">
        <f t="shared" si="19"/>
        <v>0</v>
      </c>
      <c r="T31" s="107">
        <f t="shared" si="19"/>
        <v>0</v>
      </c>
      <c r="U31" s="107">
        <f t="shared" si="19"/>
        <v>0</v>
      </c>
      <c r="V31" s="107">
        <f t="shared" si="19"/>
        <v>0</v>
      </c>
      <c r="W31" s="107">
        <f t="shared" si="19"/>
        <v>504.09999999999997</v>
      </c>
      <c r="X31" s="107">
        <f t="shared" si="19"/>
        <v>459.7</v>
      </c>
      <c r="Y31" s="107">
        <f t="shared" si="19"/>
        <v>44.4</v>
      </c>
    </row>
    <row r="32" spans="1:25" x14ac:dyDescent="0.15">
      <c r="A32" s="69"/>
      <c r="B32" s="81" t="s">
        <v>24</v>
      </c>
      <c r="C32" s="88">
        <f t="shared" ref="C32:Y32" si="20">SUMIF(C13,"&gt;0")</f>
        <v>1013.2199999999999</v>
      </c>
      <c r="D32" s="88">
        <f t="shared" si="20"/>
        <v>938.06</v>
      </c>
      <c r="E32" s="88">
        <f t="shared" si="20"/>
        <v>558.96</v>
      </c>
      <c r="F32" s="88">
        <f t="shared" si="20"/>
        <v>938.06</v>
      </c>
      <c r="G32" s="88">
        <f t="shared" si="20"/>
        <v>0</v>
      </c>
      <c r="H32" s="82">
        <f t="shared" si="20"/>
        <v>0</v>
      </c>
      <c r="I32" s="82">
        <f t="shared" si="20"/>
        <v>75.16</v>
      </c>
      <c r="J32" s="637">
        <f t="shared" si="20"/>
        <v>229433</v>
      </c>
      <c r="K32" s="107">
        <f t="shared" si="20"/>
        <v>223171</v>
      </c>
      <c r="L32" s="107">
        <f t="shared" si="20"/>
        <v>6262</v>
      </c>
      <c r="M32" s="107">
        <f t="shared" si="20"/>
        <v>223171</v>
      </c>
      <c r="N32" s="107">
        <f t="shared" si="20"/>
        <v>6262</v>
      </c>
      <c r="O32" s="107">
        <f t="shared" si="20"/>
        <v>223171</v>
      </c>
      <c r="P32" s="107">
        <f t="shared" si="20"/>
        <v>6262</v>
      </c>
      <c r="Q32" s="107">
        <f t="shared" si="20"/>
        <v>0</v>
      </c>
      <c r="R32" s="107">
        <f t="shared" si="20"/>
        <v>0</v>
      </c>
      <c r="S32" s="107">
        <f t="shared" si="20"/>
        <v>0</v>
      </c>
      <c r="T32" s="107">
        <f t="shared" si="20"/>
        <v>0</v>
      </c>
      <c r="U32" s="107">
        <f t="shared" si="20"/>
        <v>0</v>
      </c>
      <c r="V32" s="107">
        <f t="shared" si="20"/>
        <v>0</v>
      </c>
      <c r="W32" s="107">
        <f t="shared" si="20"/>
        <v>2261.7000000000003</v>
      </c>
      <c r="X32" s="107">
        <f t="shared" si="20"/>
        <v>2168.4</v>
      </c>
      <c r="Y32" s="107">
        <f t="shared" si="20"/>
        <v>93.3</v>
      </c>
    </row>
    <row r="33" spans="1:25" x14ac:dyDescent="0.15">
      <c r="A33" s="69"/>
      <c r="B33" s="81" t="s">
        <v>25</v>
      </c>
      <c r="C33" s="88">
        <f t="shared" ref="C33:Y33" si="21">SUMIF(C14,"&gt;0")</f>
        <v>1500.49</v>
      </c>
      <c r="D33" s="88">
        <f t="shared" si="21"/>
        <v>1417.72</v>
      </c>
      <c r="E33" s="88">
        <f t="shared" si="21"/>
        <v>1141.6300000000001</v>
      </c>
      <c r="F33" s="88">
        <f t="shared" si="21"/>
        <v>1417.72</v>
      </c>
      <c r="G33" s="88">
        <f t="shared" si="21"/>
        <v>0</v>
      </c>
      <c r="H33" s="82">
        <f t="shared" si="21"/>
        <v>0</v>
      </c>
      <c r="I33" s="82">
        <f t="shared" si="21"/>
        <v>82.77</v>
      </c>
      <c r="J33" s="637">
        <f t="shared" si="21"/>
        <v>329106</v>
      </c>
      <c r="K33" s="107">
        <f t="shared" si="21"/>
        <v>319610</v>
      </c>
      <c r="L33" s="107">
        <f t="shared" si="21"/>
        <v>9496</v>
      </c>
      <c r="M33" s="107">
        <f t="shared" si="21"/>
        <v>319610</v>
      </c>
      <c r="N33" s="107">
        <f t="shared" si="21"/>
        <v>9496</v>
      </c>
      <c r="O33" s="107">
        <f t="shared" si="21"/>
        <v>319610</v>
      </c>
      <c r="P33" s="107">
        <f t="shared" si="21"/>
        <v>9496</v>
      </c>
      <c r="Q33" s="107">
        <f t="shared" si="21"/>
        <v>0</v>
      </c>
      <c r="R33" s="107">
        <f t="shared" si="21"/>
        <v>0</v>
      </c>
      <c r="S33" s="107">
        <f t="shared" si="21"/>
        <v>0</v>
      </c>
      <c r="T33" s="107">
        <f t="shared" si="21"/>
        <v>0</v>
      </c>
      <c r="U33" s="107">
        <f t="shared" si="21"/>
        <v>0</v>
      </c>
      <c r="V33" s="107">
        <f t="shared" si="21"/>
        <v>0</v>
      </c>
      <c r="W33" s="107">
        <f t="shared" si="21"/>
        <v>2038.6</v>
      </c>
      <c r="X33" s="107">
        <f t="shared" si="21"/>
        <v>1940.5</v>
      </c>
      <c r="Y33" s="107">
        <f t="shared" si="21"/>
        <v>98.1</v>
      </c>
    </row>
    <row r="34" spans="1:25" x14ac:dyDescent="0.15">
      <c r="A34" s="69"/>
      <c r="B34" s="81" t="s">
        <v>27</v>
      </c>
      <c r="C34" s="88">
        <f t="shared" ref="C34:Y34" si="22">SUMIF(C15,"&gt;0")</f>
        <v>3318.87</v>
      </c>
      <c r="D34" s="88">
        <f t="shared" si="22"/>
        <v>3195.2</v>
      </c>
      <c r="E34" s="88">
        <f t="shared" si="22"/>
        <v>2068.27</v>
      </c>
      <c r="F34" s="88">
        <f t="shared" si="22"/>
        <v>3195.2</v>
      </c>
      <c r="G34" s="88">
        <f t="shared" si="22"/>
        <v>0</v>
      </c>
      <c r="H34" s="82">
        <f t="shared" si="22"/>
        <v>0</v>
      </c>
      <c r="I34" s="82">
        <f t="shared" si="22"/>
        <v>123.67</v>
      </c>
      <c r="J34" s="637">
        <f t="shared" si="22"/>
        <v>653284</v>
      </c>
      <c r="K34" s="107">
        <f t="shared" si="22"/>
        <v>585535</v>
      </c>
      <c r="L34" s="107">
        <f t="shared" si="22"/>
        <v>67749</v>
      </c>
      <c r="M34" s="107">
        <f t="shared" si="22"/>
        <v>585535</v>
      </c>
      <c r="N34" s="107">
        <f t="shared" si="22"/>
        <v>67749</v>
      </c>
      <c r="O34" s="107">
        <f t="shared" si="22"/>
        <v>585535</v>
      </c>
      <c r="P34" s="107">
        <f t="shared" si="22"/>
        <v>67749</v>
      </c>
      <c r="Q34" s="107">
        <f t="shared" si="22"/>
        <v>0</v>
      </c>
      <c r="R34" s="107">
        <f t="shared" si="22"/>
        <v>0</v>
      </c>
      <c r="S34" s="107">
        <f t="shared" si="22"/>
        <v>0</v>
      </c>
      <c r="T34" s="107">
        <f t="shared" si="22"/>
        <v>0</v>
      </c>
      <c r="U34" s="107">
        <f t="shared" si="22"/>
        <v>0</v>
      </c>
      <c r="V34" s="107">
        <f t="shared" si="22"/>
        <v>0</v>
      </c>
      <c r="W34" s="107">
        <f t="shared" si="22"/>
        <v>5018.2</v>
      </c>
      <c r="X34" s="107">
        <f t="shared" si="22"/>
        <v>4283.7</v>
      </c>
      <c r="Y34" s="107">
        <f t="shared" si="22"/>
        <v>734.5</v>
      </c>
    </row>
    <row r="35" spans="1:25" x14ac:dyDescent="0.15">
      <c r="A35" s="69"/>
      <c r="B35" s="81" t="s">
        <v>29</v>
      </c>
      <c r="C35" s="88">
        <f t="shared" ref="C35:Y35" si="23">SUMIF(C16,"&gt;0")</f>
        <v>3624.61</v>
      </c>
      <c r="D35" s="88">
        <f t="shared" si="23"/>
        <v>3531.52</v>
      </c>
      <c r="E35" s="88">
        <f t="shared" si="23"/>
        <v>2980.33</v>
      </c>
      <c r="F35" s="88">
        <f t="shared" si="23"/>
        <v>3484.86</v>
      </c>
      <c r="G35" s="88">
        <f t="shared" si="23"/>
        <v>0</v>
      </c>
      <c r="H35" s="82">
        <f t="shared" si="23"/>
        <v>46.66</v>
      </c>
      <c r="I35" s="82">
        <f t="shared" si="23"/>
        <v>93.09</v>
      </c>
      <c r="J35" s="637">
        <f t="shared" si="23"/>
        <v>751032</v>
      </c>
      <c r="K35" s="107">
        <f t="shared" si="23"/>
        <v>733218</v>
      </c>
      <c r="L35" s="107">
        <f t="shared" si="23"/>
        <v>17814</v>
      </c>
      <c r="M35" s="107">
        <f t="shared" si="23"/>
        <v>733218</v>
      </c>
      <c r="N35" s="107">
        <f t="shared" si="23"/>
        <v>17814</v>
      </c>
      <c r="O35" s="107">
        <f t="shared" si="23"/>
        <v>733218</v>
      </c>
      <c r="P35" s="107">
        <f t="shared" si="23"/>
        <v>17814</v>
      </c>
      <c r="Q35" s="107">
        <f t="shared" si="23"/>
        <v>0</v>
      </c>
      <c r="R35" s="107">
        <f t="shared" si="23"/>
        <v>0</v>
      </c>
      <c r="S35" s="107">
        <f t="shared" si="23"/>
        <v>0</v>
      </c>
      <c r="T35" s="107">
        <f t="shared" si="23"/>
        <v>0</v>
      </c>
      <c r="U35" s="107">
        <f t="shared" si="23"/>
        <v>0</v>
      </c>
      <c r="V35" s="107">
        <f t="shared" si="23"/>
        <v>0</v>
      </c>
      <c r="W35" s="107">
        <f t="shared" si="23"/>
        <v>6333.7000000000007</v>
      </c>
      <c r="X35" s="107">
        <f t="shared" si="23"/>
        <v>6137.1</v>
      </c>
      <c r="Y35" s="107">
        <f t="shared" si="23"/>
        <v>196.6</v>
      </c>
    </row>
    <row r="36" spans="1:25" x14ac:dyDescent="0.15">
      <c r="A36" s="69"/>
      <c r="B36" s="81" t="s">
        <v>32</v>
      </c>
      <c r="C36" s="88">
        <f t="shared" ref="C36:Y36" si="24">SUMIF(C17:C18,"&gt;0")</f>
        <v>2617.42</v>
      </c>
      <c r="D36" s="88">
        <f t="shared" si="24"/>
        <v>2535.16</v>
      </c>
      <c r="E36" s="88">
        <f t="shared" si="24"/>
        <v>2195.8900000000003</v>
      </c>
      <c r="F36" s="88">
        <f t="shared" si="24"/>
        <v>2496.34</v>
      </c>
      <c r="G36" s="88">
        <f t="shared" si="24"/>
        <v>0</v>
      </c>
      <c r="H36" s="82">
        <f t="shared" si="24"/>
        <v>38.82</v>
      </c>
      <c r="I36" s="82">
        <f t="shared" si="24"/>
        <v>82.26</v>
      </c>
      <c r="J36" s="637">
        <f t="shared" si="24"/>
        <v>546756</v>
      </c>
      <c r="K36" s="107">
        <f t="shared" si="24"/>
        <v>501070</v>
      </c>
      <c r="L36" s="107">
        <f t="shared" si="24"/>
        <v>45686</v>
      </c>
      <c r="M36" s="107">
        <f t="shared" si="24"/>
        <v>501070</v>
      </c>
      <c r="N36" s="107">
        <f t="shared" si="24"/>
        <v>45686</v>
      </c>
      <c r="O36" s="107">
        <f t="shared" si="24"/>
        <v>501070</v>
      </c>
      <c r="P36" s="107">
        <f t="shared" si="24"/>
        <v>45686</v>
      </c>
      <c r="Q36" s="107">
        <f t="shared" si="24"/>
        <v>0</v>
      </c>
      <c r="R36" s="107">
        <f t="shared" si="24"/>
        <v>0</v>
      </c>
      <c r="S36" s="107">
        <f t="shared" si="24"/>
        <v>0</v>
      </c>
      <c r="T36" s="107">
        <f t="shared" si="24"/>
        <v>0</v>
      </c>
      <c r="U36" s="107">
        <f t="shared" si="24"/>
        <v>0</v>
      </c>
      <c r="V36" s="107">
        <f t="shared" si="24"/>
        <v>0</v>
      </c>
      <c r="W36" s="107">
        <f t="shared" si="24"/>
        <v>4323.7</v>
      </c>
      <c r="X36" s="107">
        <f t="shared" si="24"/>
        <v>3791.6000000000004</v>
      </c>
      <c r="Y36" s="107">
        <f t="shared" si="24"/>
        <v>532.1</v>
      </c>
    </row>
    <row r="37" spans="1:25" x14ac:dyDescent="0.15">
      <c r="A37" s="89"/>
      <c r="B37" s="90" t="s">
        <v>103</v>
      </c>
      <c r="C37" s="88">
        <f t="shared" ref="C37:Y37" si="25">SUMIF(C23,"&gt;0")</f>
        <v>3288.71</v>
      </c>
      <c r="D37" s="88">
        <f t="shared" si="25"/>
        <v>3201.03</v>
      </c>
      <c r="E37" s="88">
        <f t="shared" si="25"/>
        <v>1990.46</v>
      </c>
      <c r="F37" s="88">
        <f t="shared" si="25"/>
        <v>3177.3</v>
      </c>
      <c r="G37" s="88">
        <f t="shared" si="25"/>
        <v>20.84</v>
      </c>
      <c r="H37" s="91">
        <f t="shared" si="25"/>
        <v>2.89</v>
      </c>
      <c r="I37" s="91">
        <f t="shared" si="25"/>
        <v>87.68</v>
      </c>
      <c r="J37" s="647">
        <f t="shared" si="25"/>
        <v>747589</v>
      </c>
      <c r="K37" s="111">
        <f t="shared" si="25"/>
        <v>657793</v>
      </c>
      <c r="L37" s="111">
        <f t="shared" si="25"/>
        <v>89796</v>
      </c>
      <c r="M37" s="111">
        <f t="shared" si="25"/>
        <v>657793</v>
      </c>
      <c r="N37" s="111">
        <f t="shared" si="25"/>
        <v>89796</v>
      </c>
      <c r="O37" s="111">
        <f t="shared" si="25"/>
        <v>656740</v>
      </c>
      <c r="P37" s="111">
        <f t="shared" si="25"/>
        <v>88125</v>
      </c>
      <c r="Q37" s="111">
        <f t="shared" si="25"/>
        <v>1053</v>
      </c>
      <c r="R37" s="111">
        <f t="shared" si="25"/>
        <v>1671</v>
      </c>
      <c r="S37" s="111">
        <f t="shared" si="25"/>
        <v>0</v>
      </c>
      <c r="T37" s="111">
        <f t="shared" si="25"/>
        <v>0</v>
      </c>
      <c r="U37" s="111">
        <f t="shared" si="25"/>
        <v>0</v>
      </c>
      <c r="V37" s="111">
        <f t="shared" si="25"/>
        <v>0</v>
      </c>
      <c r="W37" s="111">
        <f t="shared" si="25"/>
        <v>5811</v>
      </c>
      <c r="X37" s="111">
        <f t="shared" si="25"/>
        <v>4714.3</v>
      </c>
      <c r="Y37" s="111">
        <f t="shared" si="25"/>
        <v>1096.7</v>
      </c>
    </row>
    <row r="38" spans="1:25" ht="12.95" customHeight="1" x14ac:dyDescent="0.15">
      <c r="A38" s="6" t="s">
        <v>681</v>
      </c>
    </row>
    <row r="39" spans="1:25" ht="12.95" customHeight="1" x14ac:dyDescent="0.15">
      <c r="A39" s="6" t="s">
        <v>682</v>
      </c>
    </row>
    <row r="40" spans="1:25" x14ac:dyDescent="0.15">
      <c r="A40" s="8"/>
    </row>
    <row r="41" spans="1:25" x14ac:dyDescent="0.15">
      <c r="A41" s="6"/>
    </row>
    <row r="42" spans="1:25" x14ac:dyDescent="0.15">
      <c r="A42" s="6"/>
    </row>
  </sheetData>
  <mergeCells count="16">
    <mergeCell ref="A7:B7"/>
    <mergeCell ref="A3:B6"/>
    <mergeCell ref="C3:I3"/>
    <mergeCell ref="J3:V3"/>
    <mergeCell ref="W3:Y3"/>
    <mergeCell ref="U4:V5"/>
    <mergeCell ref="W4:Y5"/>
    <mergeCell ref="M5:N5"/>
    <mergeCell ref="O5:P5"/>
    <mergeCell ref="Q5:R5"/>
    <mergeCell ref="S5:T5"/>
    <mergeCell ref="C4:C6"/>
    <mergeCell ref="D4:H5"/>
    <mergeCell ref="I4:I6"/>
    <mergeCell ref="J4:L5"/>
    <mergeCell ref="M4:T4"/>
  </mergeCells>
  <phoneticPr fontId="4"/>
  <dataValidations count="1">
    <dataValidation type="decimal" operator="greaterThanOrEqual" allowBlank="1" showInputMessage="1" showErrorMessage="1" sqref="D8:D11 F8:I11 D13:D18 F13:I18 D20:D39 F20:I39 X8:Y11 X13:Y18 X20:Y39 O8:V11 O13:V18 O20:V39" xr:uid="{4DAF61D6-6480-40B3-8246-85DF1E4CF3DA}">
      <formula1>0</formula1>
    </dataValidation>
  </dataValidations>
  <printOptions horizontalCentered="1"/>
  <pageMargins left="0.39370078740157483" right="0.19685039370078741" top="0.59055118110236227" bottom="0.19685039370078741" header="0" footer="0"/>
  <pageSetup paperSize="9" scale="45" fitToHeight="0" pageOrder="overThenDown" orientation="landscape" r:id="rId1"/>
  <headerFooter alignWithMargins="0"/>
  <colBreaks count="1" manualBreakCount="1">
    <brk id="12" max="1048575" man="1"/>
  </col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36686-12F7-43BA-A6E5-0E002757F722}">
  <sheetPr codeName="Sheet49">
    <pageSetUpPr fitToPage="1"/>
  </sheetPr>
  <dimension ref="A1:AA38"/>
  <sheetViews>
    <sheetView view="pageBreakPreview" topLeftCell="E1" zoomScaleNormal="100" zoomScaleSheetLayoutView="100" workbookViewId="0">
      <selection activeCell="J26" sqref="J26"/>
    </sheetView>
  </sheetViews>
  <sheetFormatPr defaultColWidth="9" defaultRowHeight="13.5" x14ac:dyDescent="0.15"/>
  <cols>
    <col min="1" max="1" width="11.5" customWidth="1"/>
    <col min="2" max="2" width="6.5" customWidth="1"/>
    <col min="3" max="4" width="13.125" customWidth="1"/>
    <col min="5" max="16" width="10.5" customWidth="1"/>
    <col min="17" max="17" width="13.125" customWidth="1"/>
    <col min="18" max="27" width="10.5" customWidth="1"/>
  </cols>
  <sheetData>
    <row r="1" spans="1:27" x14ac:dyDescent="0.15">
      <c r="A1" t="s">
        <v>683</v>
      </c>
    </row>
    <row r="2" spans="1:27" ht="14.25" x14ac:dyDescent="0.15">
      <c r="AA2" s="9" t="s">
        <v>107</v>
      </c>
    </row>
    <row r="3" spans="1:27" ht="22.5" customHeight="1" x14ac:dyDescent="0.15">
      <c r="A3" s="699" t="s">
        <v>684</v>
      </c>
      <c r="B3" s="809"/>
      <c r="C3" s="808" t="s">
        <v>685</v>
      </c>
      <c r="D3" s="808" t="s">
        <v>686</v>
      </c>
      <c r="E3" s="808"/>
      <c r="F3" s="808"/>
      <c r="G3" s="808"/>
      <c r="H3" s="808"/>
      <c r="I3" s="808"/>
      <c r="J3" s="808"/>
      <c r="K3" s="808"/>
      <c r="L3" s="808"/>
      <c r="M3" s="808"/>
      <c r="N3" s="808"/>
      <c r="O3" s="808"/>
      <c r="P3" s="808"/>
      <c r="Q3" s="808" t="s">
        <v>687</v>
      </c>
      <c r="R3" s="808"/>
      <c r="S3" s="808"/>
      <c r="T3" s="808"/>
      <c r="U3" s="808"/>
      <c r="V3" s="808"/>
      <c r="W3" s="808"/>
      <c r="X3" s="808"/>
      <c r="Y3" s="808"/>
      <c r="Z3" s="808"/>
      <c r="AA3" s="808"/>
    </row>
    <row r="4" spans="1:27" ht="18" customHeight="1" x14ac:dyDescent="0.15">
      <c r="A4" s="894"/>
      <c r="B4" s="895"/>
      <c r="C4" s="808"/>
      <c r="D4" s="75" t="s">
        <v>11</v>
      </c>
      <c r="E4" s="75" t="s">
        <v>152</v>
      </c>
      <c r="F4" s="75" t="s">
        <v>153</v>
      </c>
      <c r="G4" s="75" t="s">
        <v>154</v>
      </c>
      <c r="H4" s="75" t="s">
        <v>155</v>
      </c>
      <c r="I4" s="75" t="s">
        <v>156</v>
      </c>
      <c r="J4" s="75" t="s">
        <v>157</v>
      </c>
      <c r="K4" s="75" t="s">
        <v>158</v>
      </c>
      <c r="L4" s="75" t="s">
        <v>159</v>
      </c>
      <c r="M4" s="75" t="s">
        <v>160</v>
      </c>
      <c r="N4" s="75" t="s">
        <v>161</v>
      </c>
      <c r="O4" s="75" t="s">
        <v>162</v>
      </c>
      <c r="P4" s="75" t="s">
        <v>14</v>
      </c>
      <c r="Q4" s="75" t="s">
        <v>163</v>
      </c>
      <c r="R4" s="75" t="s">
        <v>164</v>
      </c>
      <c r="S4" s="75" t="s">
        <v>165</v>
      </c>
      <c r="T4" s="75" t="s">
        <v>166</v>
      </c>
      <c r="U4" s="75" t="s">
        <v>167</v>
      </c>
      <c r="V4" s="75" t="s">
        <v>168</v>
      </c>
      <c r="W4" s="75" t="s">
        <v>169</v>
      </c>
      <c r="X4" s="75" t="s">
        <v>170</v>
      </c>
      <c r="Y4" s="75" t="s">
        <v>171</v>
      </c>
      <c r="Z4" s="75" t="s">
        <v>172</v>
      </c>
      <c r="AA4" s="75" t="s">
        <v>14</v>
      </c>
    </row>
    <row r="5" spans="1:27" ht="18" customHeight="1" thickBot="1" x14ac:dyDescent="0.2">
      <c r="A5" s="697">
        <v>45748</v>
      </c>
      <c r="B5" s="698">
        <v>43556</v>
      </c>
      <c r="C5" s="127">
        <f t="shared" ref="C5:AA5" si="0">SUMIF(C6:C17,"&gt;0")+SUMIF(C20:C21,"&gt;0")</f>
        <v>5308549</v>
      </c>
      <c r="D5" s="127">
        <f t="shared" si="0"/>
        <v>4857324</v>
      </c>
      <c r="E5" s="127">
        <f t="shared" si="0"/>
        <v>2327437</v>
      </c>
      <c r="F5" s="127">
        <f t="shared" si="0"/>
        <v>1979555</v>
      </c>
      <c r="G5" s="127">
        <f t="shared" si="0"/>
        <v>0</v>
      </c>
      <c r="H5" s="127">
        <f t="shared" si="0"/>
        <v>0</v>
      </c>
      <c r="I5" s="127">
        <f t="shared" si="0"/>
        <v>0</v>
      </c>
      <c r="J5" s="127">
        <f t="shared" si="0"/>
        <v>0</v>
      </c>
      <c r="K5" s="127">
        <f t="shared" si="0"/>
        <v>30122</v>
      </c>
      <c r="L5" s="635">
        <f t="shared" si="0"/>
        <v>0</v>
      </c>
      <c r="M5" s="127">
        <f t="shared" si="0"/>
        <v>423942</v>
      </c>
      <c r="N5" s="127">
        <f t="shared" si="0"/>
        <v>96268</v>
      </c>
      <c r="O5" s="635">
        <f t="shared" si="0"/>
        <v>0</v>
      </c>
      <c r="P5" s="127">
        <f t="shared" si="0"/>
        <v>0</v>
      </c>
      <c r="Q5" s="127">
        <f t="shared" si="0"/>
        <v>451225</v>
      </c>
      <c r="R5" s="635">
        <f t="shared" si="0"/>
        <v>0</v>
      </c>
      <c r="S5" s="635">
        <f t="shared" si="0"/>
        <v>44</v>
      </c>
      <c r="T5" s="127">
        <f t="shared" si="0"/>
        <v>2298</v>
      </c>
      <c r="U5" s="127">
        <f t="shared" si="0"/>
        <v>0</v>
      </c>
      <c r="V5" s="635">
        <f t="shared" si="0"/>
        <v>0</v>
      </c>
      <c r="W5" s="127">
        <f t="shared" si="0"/>
        <v>0</v>
      </c>
      <c r="X5" s="635">
        <f t="shared" si="0"/>
        <v>105</v>
      </c>
      <c r="Y5" s="635">
        <f t="shared" si="0"/>
        <v>0</v>
      </c>
      <c r="Z5" s="635">
        <f t="shared" si="0"/>
        <v>0</v>
      </c>
      <c r="AA5" s="127">
        <f t="shared" si="0"/>
        <v>448778</v>
      </c>
    </row>
    <row r="6" spans="1:27" ht="18" customHeight="1" thickTop="1" x14ac:dyDescent="0.15">
      <c r="A6" s="77" t="s">
        <v>16</v>
      </c>
      <c r="B6" s="78" t="s">
        <v>16</v>
      </c>
      <c r="C6" s="107">
        <f t="shared" ref="C6:C16" si="1">IF(D6&gt;0,D6,0)+IF(Q6&gt;0,Q6,0)</f>
        <v>8053</v>
      </c>
      <c r="D6" s="107">
        <f t="shared" ref="D6:D16" si="2">SUMIF(E6:P6,"&gt;0")</f>
        <v>4521</v>
      </c>
      <c r="E6" s="223">
        <v>4153</v>
      </c>
      <c r="F6" s="223">
        <v>0</v>
      </c>
      <c r="G6" s="223">
        <v>0</v>
      </c>
      <c r="H6" s="223">
        <v>0</v>
      </c>
      <c r="I6" s="223">
        <v>0</v>
      </c>
      <c r="J6" s="223">
        <v>0</v>
      </c>
      <c r="K6" s="223">
        <v>0</v>
      </c>
      <c r="L6" s="223">
        <v>0</v>
      </c>
      <c r="M6" s="223">
        <v>129</v>
      </c>
      <c r="N6" s="223">
        <v>239</v>
      </c>
      <c r="O6" s="223">
        <v>0</v>
      </c>
      <c r="P6" s="223">
        <v>0</v>
      </c>
      <c r="Q6" s="107">
        <f t="shared" ref="Q6:Q16" si="3">SUMIF(R6:AA6,"&gt;0")</f>
        <v>3532</v>
      </c>
      <c r="R6" s="223">
        <v>0</v>
      </c>
      <c r="S6" s="223">
        <v>0</v>
      </c>
      <c r="T6" s="223">
        <v>0</v>
      </c>
      <c r="U6" s="223">
        <v>0</v>
      </c>
      <c r="V6" s="223">
        <v>0</v>
      </c>
      <c r="W6" s="223">
        <v>0</v>
      </c>
      <c r="X6" s="223">
        <v>0</v>
      </c>
      <c r="Y6" s="223">
        <v>0</v>
      </c>
      <c r="Z6" s="223">
        <v>0</v>
      </c>
      <c r="AA6" s="223">
        <v>3532</v>
      </c>
    </row>
    <row r="7" spans="1:27" ht="18" customHeight="1" x14ac:dyDescent="0.15">
      <c r="A7" s="80" t="s">
        <v>17</v>
      </c>
      <c r="B7" s="81" t="s">
        <v>17</v>
      </c>
      <c r="C7" s="107">
        <f t="shared" si="1"/>
        <v>234388</v>
      </c>
      <c r="D7" s="107">
        <f t="shared" si="2"/>
        <v>143278</v>
      </c>
      <c r="E7" s="223">
        <v>132825</v>
      </c>
      <c r="F7" s="223">
        <v>1154</v>
      </c>
      <c r="G7" s="223">
        <v>0</v>
      </c>
      <c r="H7" s="223">
        <v>0</v>
      </c>
      <c r="I7" s="223">
        <v>0</v>
      </c>
      <c r="J7" s="223">
        <v>0</v>
      </c>
      <c r="K7" s="223">
        <v>104</v>
      </c>
      <c r="L7" s="223">
        <v>0</v>
      </c>
      <c r="M7" s="223">
        <v>9195</v>
      </c>
      <c r="N7" s="223">
        <v>0</v>
      </c>
      <c r="O7" s="223">
        <v>0</v>
      </c>
      <c r="P7" s="223">
        <v>0</v>
      </c>
      <c r="Q7" s="107">
        <f t="shared" si="3"/>
        <v>91110</v>
      </c>
      <c r="R7" s="223">
        <v>0</v>
      </c>
      <c r="S7" s="223">
        <v>0</v>
      </c>
      <c r="T7" s="223">
        <v>0</v>
      </c>
      <c r="U7" s="223">
        <v>0</v>
      </c>
      <c r="V7" s="223">
        <v>0</v>
      </c>
      <c r="W7" s="223">
        <v>0</v>
      </c>
      <c r="X7" s="223">
        <v>0</v>
      </c>
      <c r="Y7" s="223">
        <v>0</v>
      </c>
      <c r="Z7" s="223">
        <v>0</v>
      </c>
      <c r="AA7" s="223">
        <v>91110</v>
      </c>
    </row>
    <row r="8" spans="1:27" ht="18" customHeight="1" x14ac:dyDescent="0.15">
      <c r="A8" s="80" t="s">
        <v>19</v>
      </c>
      <c r="B8" s="81" t="s">
        <v>19</v>
      </c>
      <c r="C8" s="107">
        <f t="shared" si="1"/>
        <v>411418</v>
      </c>
      <c r="D8" s="107">
        <f t="shared" si="2"/>
        <v>381916</v>
      </c>
      <c r="E8" s="223">
        <v>100561</v>
      </c>
      <c r="F8" s="223">
        <v>257145</v>
      </c>
      <c r="G8" s="223">
        <v>0</v>
      </c>
      <c r="H8" s="223">
        <v>0</v>
      </c>
      <c r="I8" s="223">
        <v>0</v>
      </c>
      <c r="J8" s="223">
        <v>0</v>
      </c>
      <c r="K8" s="223">
        <v>0</v>
      </c>
      <c r="L8" s="223">
        <v>0</v>
      </c>
      <c r="M8" s="223">
        <v>11733</v>
      </c>
      <c r="N8" s="223">
        <v>12477</v>
      </c>
      <c r="O8" s="223">
        <v>0</v>
      </c>
      <c r="P8" s="223">
        <v>0</v>
      </c>
      <c r="Q8" s="107">
        <f t="shared" si="3"/>
        <v>29502</v>
      </c>
      <c r="R8" s="223">
        <v>0</v>
      </c>
      <c r="S8" s="223">
        <v>0</v>
      </c>
      <c r="T8" s="223">
        <v>0</v>
      </c>
      <c r="U8" s="223">
        <v>0</v>
      </c>
      <c r="V8" s="223">
        <v>0</v>
      </c>
      <c r="W8" s="223">
        <v>0</v>
      </c>
      <c r="X8" s="223">
        <v>0</v>
      </c>
      <c r="Y8" s="223">
        <v>0</v>
      </c>
      <c r="Z8" s="223">
        <v>0</v>
      </c>
      <c r="AA8" s="223">
        <v>29502</v>
      </c>
    </row>
    <row r="9" spans="1:27" ht="18" customHeight="1" x14ac:dyDescent="0.15">
      <c r="A9" s="80" t="s">
        <v>20</v>
      </c>
      <c r="B9" s="81" t="s">
        <v>20</v>
      </c>
      <c r="C9" s="107">
        <f t="shared" si="1"/>
        <v>65990</v>
      </c>
      <c r="D9" s="107">
        <f t="shared" si="2"/>
        <v>50960</v>
      </c>
      <c r="E9" s="223">
        <v>26597</v>
      </c>
      <c r="F9" s="223">
        <v>14247</v>
      </c>
      <c r="G9" s="223">
        <v>0</v>
      </c>
      <c r="H9" s="223">
        <v>0</v>
      </c>
      <c r="I9" s="223">
        <v>0</v>
      </c>
      <c r="J9" s="223">
        <v>0</v>
      </c>
      <c r="K9" s="223">
        <v>0</v>
      </c>
      <c r="L9" s="223">
        <v>0</v>
      </c>
      <c r="M9" s="223">
        <v>10116</v>
      </c>
      <c r="N9" s="223">
        <v>0</v>
      </c>
      <c r="O9" s="223">
        <v>0</v>
      </c>
      <c r="P9" s="223">
        <v>0</v>
      </c>
      <c r="Q9" s="107">
        <f t="shared" si="3"/>
        <v>15030</v>
      </c>
      <c r="R9" s="223">
        <v>0</v>
      </c>
      <c r="S9" s="223">
        <v>0</v>
      </c>
      <c r="T9" s="223">
        <v>0</v>
      </c>
      <c r="U9" s="223">
        <v>0</v>
      </c>
      <c r="V9" s="223">
        <v>0</v>
      </c>
      <c r="W9" s="223">
        <v>0</v>
      </c>
      <c r="X9" s="223">
        <v>0</v>
      </c>
      <c r="Y9" s="223">
        <v>0</v>
      </c>
      <c r="Z9" s="223">
        <v>0</v>
      </c>
      <c r="AA9" s="223">
        <v>15030</v>
      </c>
    </row>
    <row r="10" spans="1:27" ht="18" customHeight="1" x14ac:dyDescent="0.15">
      <c r="A10" s="101" t="s">
        <v>22</v>
      </c>
      <c r="B10" s="101" t="s">
        <v>22</v>
      </c>
      <c r="C10" s="129">
        <f t="shared" si="1"/>
        <v>963188</v>
      </c>
      <c r="D10" s="129">
        <f t="shared" si="2"/>
        <v>918348</v>
      </c>
      <c r="E10" s="648">
        <v>475182</v>
      </c>
      <c r="F10" s="648">
        <v>363048</v>
      </c>
      <c r="G10" s="648">
        <v>0</v>
      </c>
      <c r="H10" s="648">
        <v>0</v>
      </c>
      <c r="I10" s="648">
        <v>0</v>
      </c>
      <c r="J10" s="648">
        <v>0</v>
      </c>
      <c r="K10" s="648">
        <v>9917</v>
      </c>
      <c r="L10" s="648">
        <v>0</v>
      </c>
      <c r="M10" s="648">
        <v>58938</v>
      </c>
      <c r="N10" s="648">
        <v>11263</v>
      </c>
      <c r="O10" s="648">
        <v>0</v>
      </c>
      <c r="P10" s="648">
        <v>0</v>
      </c>
      <c r="Q10" s="129">
        <f t="shared" si="3"/>
        <v>44840</v>
      </c>
      <c r="R10" s="648">
        <v>0</v>
      </c>
      <c r="S10" s="648">
        <v>0</v>
      </c>
      <c r="T10" s="648">
        <v>0</v>
      </c>
      <c r="U10" s="648">
        <v>0</v>
      </c>
      <c r="V10" s="648">
        <v>0</v>
      </c>
      <c r="W10" s="648">
        <v>0</v>
      </c>
      <c r="X10" s="648">
        <v>0</v>
      </c>
      <c r="Y10" s="648">
        <v>0</v>
      </c>
      <c r="Z10" s="648">
        <v>0</v>
      </c>
      <c r="AA10" s="648">
        <v>44840</v>
      </c>
    </row>
    <row r="11" spans="1:27" ht="18" customHeight="1" x14ac:dyDescent="0.15">
      <c r="A11" s="80" t="s">
        <v>24</v>
      </c>
      <c r="B11" s="81" t="s">
        <v>24</v>
      </c>
      <c r="C11" s="107">
        <f t="shared" si="1"/>
        <v>229433</v>
      </c>
      <c r="D11" s="107">
        <f t="shared" si="2"/>
        <v>223171</v>
      </c>
      <c r="E11" s="223">
        <v>106502</v>
      </c>
      <c r="F11" s="223">
        <v>115153</v>
      </c>
      <c r="G11" s="223">
        <v>0</v>
      </c>
      <c r="H11" s="223">
        <v>0</v>
      </c>
      <c r="I11" s="223">
        <v>0</v>
      </c>
      <c r="J11" s="223">
        <v>0</v>
      </c>
      <c r="K11" s="223">
        <v>0</v>
      </c>
      <c r="L11" s="223">
        <v>0</v>
      </c>
      <c r="M11" s="223">
        <v>1516</v>
      </c>
      <c r="N11" s="223">
        <v>0</v>
      </c>
      <c r="O11" s="223">
        <v>0</v>
      </c>
      <c r="P11" s="223">
        <v>0</v>
      </c>
      <c r="Q11" s="107">
        <f t="shared" si="3"/>
        <v>6262</v>
      </c>
      <c r="R11" s="223">
        <v>0</v>
      </c>
      <c r="S11" s="223">
        <v>0</v>
      </c>
      <c r="T11" s="223">
        <v>0</v>
      </c>
      <c r="U11" s="223">
        <v>0</v>
      </c>
      <c r="V11" s="223">
        <v>0</v>
      </c>
      <c r="W11" s="223">
        <v>0</v>
      </c>
      <c r="X11" s="223">
        <v>0</v>
      </c>
      <c r="Y11" s="223">
        <v>0</v>
      </c>
      <c r="Z11" s="223">
        <v>0</v>
      </c>
      <c r="AA11" s="223">
        <v>6262</v>
      </c>
    </row>
    <row r="12" spans="1:27" ht="18" customHeight="1" x14ac:dyDescent="0.15">
      <c r="A12" s="80" t="s">
        <v>25</v>
      </c>
      <c r="B12" s="81" t="s">
        <v>25</v>
      </c>
      <c r="C12" s="107">
        <f t="shared" si="1"/>
        <v>329106</v>
      </c>
      <c r="D12" s="107">
        <f t="shared" si="2"/>
        <v>319610</v>
      </c>
      <c r="E12" s="223">
        <v>258312</v>
      </c>
      <c r="F12" s="223">
        <v>17927</v>
      </c>
      <c r="G12" s="223">
        <v>0</v>
      </c>
      <c r="H12" s="223">
        <v>0</v>
      </c>
      <c r="I12" s="223">
        <v>0</v>
      </c>
      <c r="J12" s="223">
        <v>0</v>
      </c>
      <c r="K12" s="223">
        <v>6803</v>
      </c>
      <c r="L12" s="223">
        <v>0</v>
      </c>
      <c r="M12" s="223">
        <v>17792</v>
      </c>
      <c r="N12" s="223">
        <v>18776</v>
      </c>
      <c r="O12" s="223">
        <v>0</v>
      </c>
      <c r="P12" s="223">
        <v>0</v>
      </c>
      <c r="Q12" s="107">
        <f t="shared" si="3"/>
        <v>9496</v>
      </c>
      <c r="R12" s="223">
        <v>0</v>
      </c>
      <c r="S12" s="223">
        <v>0</v>
      </c>
      <c r="T12" s="223">
        <v>0</v>
      </c>
      <c r="U12" s="223">
        <v>0</v>
      </c>
      <c r="V12" s="223">
        <v>0</v>
      </c>
      <c r="W12" s="223">
        <v>0</v>
      </c>
      <c r="X12" s="223">
        <v>0</v>
      </c>
      <c r="Y12" s="223">
        <v>0</v>
      </c>
      <c r="Z12" s="223">
        <v>0</v>
      </c>
      <c r="AA12" s="223">
        <v>9496</v>
      </c>
    </row>
    <row r="13" spans="1:27" ht="18" customHeight="1" x14ac:dyDescent="0.15">
      <c r="A13" s="80" t="s">
        <v>27</v>
      </c>
      <c r="B13" s="81" t="s">
        <v>27</v>
      </c>
      <c r="C13" s="107">
        <f t="shared" si="1"/>
        <v>653284</v>
      </c>
      <c r="D13" s="107">
        <f t="shared" si="2"/>
        <v>585535</v>
      </c>
      <c r="E13" s="223">
        <v>273957</v>
      </c>
      <c r="F13" s="223">
        <v>108057</v>
      </c>
      <c r="G13" s="223">
        <v>0</v>
      </c>
      <c r="H13" s="223">
        <v>0</v>
      </c>
      <c r="I13" s="223">
        <v>0</v>
      </c>
      <c r="J13" s="223">
        <v>0</v>
      </c>
      <c r="K13" s="223">
        <v>0</v>
      </c>
      <c r="L13" s="223">
        <v>0</v>
      </c>
      <c r="M13" s="223">
        <v>172876</v>
      </c>
      <c r="N13" s="223">
        <v>30645</v>
      </c>
      <c r="O13" s="223">
        <v>0</v>
      </c>
      <c r="P13" s="223">
        <v>0</v>
      </c>
      <c r="Q13" s="107">
        <f t="shared" si="3"/>
        <v>67749</v>
      </c>
      <c r="R13" s="223">
        <v>0</v>
      </c>
      <c r="S13" s="223">
        <v>44</v>
      </c>
      <c r="T13" s="223">
        <v>2298</v>
      </c>
      <c r="U13" s="223">
        <v>0</v>
      </c>
      <c r="V13" s="223">
        <v>0</v>
      </c>
      <c r="W13" s="223">
        <v>0</v>
      </c>
      <c r="X13" s="223">
        <v>105</v>
      </c>
      <c r="Y13" s="223">
        <v>0</v>
      </c>
      <c r="Z13" s="223">
        <v>0</v>
      </c>
      <c r="AA13" s="223">
        <v>65302</v>
      </c>
    </row>
    <row r="14" spans="1:27" ht="18" customHeight="1" x14ac:dyDescent="0.15">
      <c r="A14" s="80" t="s">
        <v>29</v>
      </c>
      <c r="B14" s="81" t="s">
        <v>29</v>
      </c>
      <c r="C14" s="107">
        <f t="shared" si="1"/>
        <v>751032</v>
      </c>
      <c r="D14" s="107">
        <f t="shared" si="2"/>
        <v>733218</v>
      </c>
      <c r="E14" s="223">
        <v>343185</v>
      </c>
      <c r="F14" s="223">
        <v>358876</v>
      </c>
      <c r="G14" s="223">
        <v>0</v>
      </c>
      <c r="H14" s="223">
        <v>0</v>
      </c>
      <c r="I14" s="223">
        <v>0</v>
      </c>
      <c r="J14" s="223">
        <v>0</v>
      </c>
      <c r="K14" s="223">
        <v>4467</v>
      </c>
      <c r="L14" s="223">
        <v>0</v>
      </c>
      <c r="M14" s="223">
        <v>26586</v>
      </c>
      <c r="N14" s="223">
        <v>104</v>
      </c>
      <c r="O14" s="223">
        <v>0</v>
      </c>
      <c r="P14" s="223">
        <v>0</v>
      </c>
      <c r="Q14" s="107">
        <f t="shared" si="3"/>
        <v>17814</v>
      </c>
      <c r="R14" s="223">
        <v>0</v>
      </c>
      <c r="S14" s="223">
        <v>0</v>
      </c>
      <c r="T14" s="223">
        <v>0</v>
      </c>
      <c r="U14" s="223">
        <v>0</v>
      </c>
      <c r="V14" s="223">
        <v>0</v>
      </c>
      <c r="W14" s="223">
        <v>0</v>
      </c>
      <c r="X14" s="223">
        <v>0</v>
      </c>
      <c r="Y14" s="223">
        <v>0</v>
      </c>
      <c r="Z14" s="223">
        <v>0</v>
      </c>
      <c r="AA14" s="223">
        <v>17814</v>
      </c>
    </row>
    <row r="15" spans="1:27" ht="18" customHeight="1" x14ac:dyDescent="0.15">
      <c r="A15" s="80" t="s">
        <v>31</v>
      </c>
      <c r="B15" s="81" t="s">
        <v>32</v>
      </c>
      <c r="C15" s="107">
        <f t="shared" si="1"/>
        <v>300082</v>
      </c>
      <c r="D15" s="107">
        <f t="shared" si="2"/>
        <v>272435</v>
      </c>
      <c r="E15" s="223">
        <v>148443</v>
      </c>
      <c r="F15" s="223">
        <v>110906</v>
      </c>
      <c r="G15" s="223">
        <v>0</v>
      </c>
      <c r="H15" s="223">
        <v>0</v>
      </c>
      <c r="I15" s="223">
        <v>0</v>
      </c>
      <c r="J15" s="223">
        <v>0</v>
      </c>
      <c r="K15" s="223">
        <v>8690</v>
      </c>
      <c r="L15" s="223">
        <v>0</v>
      </c>
      <c r="M15" s="223">
        <v>4159</v>
      </c>
      <c r="N15" s="223">
        <v>237</v>
      </c>
      <c r="O15" s="223">
        <v>0</v>
      </c>
      <c r="P15" s="223">
        <v>0</v>
      </c>
      <c r="Q15" s="107">
        <f t="shared" si="3"/>
        <v>27647</v>
      </c>
      <c r="R15" s="223">
        <v>0</v>
      </c>
      <c r="S15" s="223">
        <v>0</v>
      </c>
      <c r="T15" s="223">
        <v>0</v>
      </c>
      <c r="U15" s="223">
        <v>0</v>
      </c>
      <c r="V15" s="223">
        <v>0</v>
      </c>
      <c r="W15" s="223">
        <v>0</v>
      </c>
      <c r="X15" s="223">
        <v>0</v>
      </c>
      <c r="Y15" s="223">
        <v>0</v>
      </c>
      <c r="Z15" s="223">
        <v>0</v>
      </c>
      <c r="AA15" s="223">
        <v>27647</v>
      </c>
    </row>
    <row r="16" spans="1:27" ht="18" customHeight="1" x14ac:dyDescent="0.15">
      <c r="A16" s="80" t="s">
        <v>32</v>
      </c>
      <c r="B16" s="81" t="s">
        <v>34</v>
      </c>
      <c r="C16" s="107">
        <f t="shared" si="1"/>
        <v>246674</v>
      </c>
      <c r="D16" s="107">
        <f t="shared" si="2"/>
        <v>228635</v>
      </c>
      <c r="E16" s="223">
        <v>70407</v>
      </c>
      <c r="F16" s="223">
        <v>131467</v>
      </c>
      <c r="G16" s="223">
        <v>0</v>
      </c>
      <c r="H16" s="223">
        <v>0</v>
      </c>
      <c r="I16" s="223">
        <v>0</v>
      </c>
      <c r="J16" s="223">
        <v>0</v>
      </c>
      <c r="K16" s="223">
        <v>141</v>
      </c>
      <c r="L16" s="223">
        <v>0</v>
      </c>
      <c r="M16" s="223">
        <v>13337</v>
      </c>
      <c r="N16" s="223">
        <v>13283</v>
      </c>
      <c r="O16" s="223">
        <v>0</v>
      </c>
      <c r="P16" s="223">
        <v>0</v>
      </c>
      <c r="Q16" s="107">
        <f t="shared" si="3"/>
        <v>18039</v>
      </c>
      <c r="R16" s="223">
        <v>0</v>
      </c>
      <c r="S16" s="223">
        <v>0</v>
      </c>
      <c r="T16" s="223">
        <v>0</v>
      </c>
      <c r="U16" s="223">
        <v>0</v>
      </c>
      <c r="V16" s="223">
        <v>0</v>
      </c>
      <c r="W16" s="223">
        <v>0</v>
      </c>
      <c r="X16" s="223">
        <v>0</v>
      </c>
      <c r="Y16" s="223">
        <v>0</v>
      </c>
      <c r="Z16" s="223">
        <v>0</v>
      </c>
      <c r="AA16" s="223">
        <v>18039</v>
      </c>
    </row>
    <row r="17" spans="1:27" ht="18" customHeight="1" x14ac:dyDescent="0.15">
      <c r="A17" s="101" t="s">
        <v>39</v>
      </c>
      <c r="B17" s="156" t="s">
        <v>8</v>
      </c>
      <c r="C17" s="236">
        <f t="shared" ref="C17:AA17" si="4">SUMIF(C18:C19,"&gt;0")</f>
        <v>315363</v>
      </c>
      <c r="D17" s="236">
        <f t="shared" si="4"/>
        <v>288548</v>
      </c>
      <c r="E17" s="236">
        <f t="shared" si="4"/>
        <v>128156</v>
      </c>
      <c r="F17" s="236">
        <f t="shared" si="4"/>
        <v>135824</v>
      </c>
      <c r="G17" s="236">
        <f t="shared" si="4"/>
        <v>0</v>
      </c>
      <c r="H17" s="236">
        <f t="shared" si="4"/>
        <v>0</v>
      </c>
      <c r="I17" s="236">
        <f t="shared" si="4"/>
        <v>0</v>
      </c>
      <c r="J17" s="236">
        <f t="shared" si="4"/>
        <v>0</v>
      </c>
      <c r="K17" s="236">
        <f t="shared" si="4"/>
        <v>0</v>
      </c>
      <c r="L17" s="236">
        <f t="shared" si="4"/>
        <v>0</v>
      </c>
      <c r="M17" s="236">
        <f t="shared" si="4"/>
        <v>18007</v>
      </c>
      <c r="N17" s="236">
        <f t="shared" si="4"/>
        <v>6561</v>
      </c>
      <c r="O17" s="236">
        <f t="shared" si="4"/>
        <v>0</v>
      </c>
      <c r="P17" s="236">
        <f t="shared" si="4"/>
        <v>0</v>
      </c>
      <c r="Q17" s="236">
        <f t="shared" si="4"/>
        <v>26815</v>
      </c>
      <c r="R17" s="236">
        <f t="shared" si="4"/>
        <v>0</v>
      </c>
      <c r="S17" s="236">
        <f t="shared" si="4"/>
        <v>0</v>
      </c>
      <c r="T17" s="236">
        <f t="shared" si="4"/>
        <v>0</v>
      </c>
      <c r="U17" s="236">
        <f t="shared" si="4"/>
        <v>0</v>
      </c>
      <c r="V17" s="236">
        <f t="shared" si="4"/>
        <v>0</v>
      </c>
      <c r="W17" s="236">
        <f t="shared" si="4"/>
        <v>0</v>
      </c>
      <c r="X17" s="236">
        <f t="shared" si="4"/>
        <v>0</v>
      </c>
      <c r="Y17" s="236">
        <f t="shared" si="4"/>
        <v>0</v>
      </c>
      <c r="Z17" s="236">
        <f t="shared" si="4"/>
        <v>0</v>
      </c>
      <c r="AA17" s="236">
        <f t="shared" si="4"/>
        <v>26815</v>
      </c>
    </row>
    <row r="18" spans="1:27" ht="18" customHeight="1" x14ac:dyDescent="0.15">
      <c r="A18" s="69" t="s">
        <v>40</v>
      </c>
      <c r="B18" s="160" t="s">
        <v>41</v>
      </c>
      <c r="C18" s="109">
        <f>IF(D18&gt;0,D18,0)+IF(Q18&gt;0,Q18,0)</f>
        <v>305523</v>
      </c>
      <c r="D18" s="109">
        <f>SUMIF(E18:P18,"&gt;0")</f>
        <v>279247</v>
      </c>
      <c r="E18" s="237">
        <v>121781</v>
      </c>
      <c r="F18" s="237">
        <v>132898</v>
      </c>
      <c r="G18" s="237">
        <v>0</v>
      </c>
      <c r="H18" s="237">
        <v>0</v>
      </c>
      <c r="I18" s="237">
        <v>0</v>
      </c>
      <c r="J18" s="237">
        <v>0</v>
      </c>
      <c r="K18" s="237">
        <v>0</v>
      </c>
      <c r="L18" s="237">
        <v>0</v>
      </c>
      <c r="M18" s="237">
        <v>18007</v>
      </c>
      <c r="N18" s="237">
        <v>6561</v>
      </c>
      <c r="O18" s="237">
        <v>0</v>
      </c>
      <c r="P18" s="237">
        <v>0</v>
      </c>
      <c r="Q18" s="109">
        <f>SUMIF(R18:AA18,"&gt;0")</f>
        <v>26276</v>
      </c>
      <c r="R18" s="237">
        <v>0</v>
      </c>
      <c r="S18" s="237">
        <v>0</v>
      </c>
      <c r="T18" s="237">
        <v>0</v>
      </c>
      <c r="U18" s="237">
        <v>0</v>
      </c>
      <c r="V18" s="237">
        <v>0</v>
      </c>
      <c r="W18" s="237">
        <v>0</v>
      </c>
      <c r="X18" s="237">
        <v>0</v>
      </c>
      <c r="Y18" s="237">
        <v>0</v>
      </c>
      <c r="Z18" s="237">
        <v>0</v>
      </c>
      <c r="AA18" s="237">
        <v>26276</v>
      </c>
    </row>
    <row r="19" spans="1:27" ht="18" customHeight="1" x14ac:dyDescent="0.15">
      <c r="A19" s="103" t="s">
        <v>40</v>
      </c>
      <c r="B19" s="165" t="s">
        <v>37</v>
      </c>
      <c r="C19" s="110">
        <f>IF(D19&gt;0,D19,0)+IF(Q19&gt;0,Q19,0)</f>
        <v>9840</v>
      </c>
      <c r="D19" s="110">
        <f>SUMIF(E19:P19,"&gt;0")</f>
        <v>9301</v>
      </c>
      <c r="E19" s="238">
        <v>6375</v>
      </c>
      <c r="F19" s="238">
        <v>2926</v>
      </c>
      <c r="G19" s="238">
        <v>0</v>
      </c>
      <c r="H19" s="238">
        <v>0</v>
      </c>
      <c r="I19" s="238">
        <v>0</v>
      </c>
      <c r="J19" s="238">
        <v>0</v>
      </c>
      <c r="K19" s="238">
        <v>0</v>
      </c>
      <c r="L19" s="238">
        <v>0</v>
      </c>
      <c r="M19" s="238">
        <v>0</v>
      </c>
      <c r="N19" s="238">
        <v>0</v>
      </c>
      <c r="O19" s="238">
        <v>0</v>
      </c>
      <c r="P19" s="238">
        <v>0</v>
      </c>
      <c r="Q19" s="110">
        <f>SUMIF(R19:AA19,"&gt;0")</f>
        <v>539</v>
      </c>
      <c r="R19" s="238">
        <v>0</v>
      </c>
      <c r="S19" s="238">
        <v>0</v>
      </c>
      <c r="T19" s="238">
        <v>0</v>
      </c>
      <c r="U19" s="238">
        <v>0</v>
      </c>
      <c r="V19" s="238">
        <v>0</v>
      </c>
      <c r="W19" s="238">
        <v>0</v>
      </c>
      <c r="X19" s="238">
        <v>0</v>
      </c>
      <c r="Y19" s="238">
        <v>0</v>
      </c>
      <c r="Z19" s="238">
        <v>0</v>
      </c>
      <c r="AA19" s="238">
        <v>539</v>
      </c>
    </row>
    <row r="20" spans="1:27" ht="18" customHeight="1" x14ac:dyDescent="0.15">
      <c r="A20" s="80" t="s">
        <v>43</v>
      </c>
      <c r="B20" s="81" t="s">
        <v>44</v>
      </c>
      <c r="C20" s="107">
        <f>IF(D20&gt;0,D20,0)+IF(Q20&gt;0,Q20,0)</f>
        <v>52949</v>
      </c>
      <c r="D20" s="107">
        <f>SUMIF(E20:P20,"&gt;0")</f>
        <v>49356</v>
      </c>
      <c r="E20" s="223">
        <v>30478</v>
      </c>
      <c r="F20" s="223">
        <v>16618</v>
      </c>
      <c r="G20" s="223">
        <v>0</v>
      </c>
      <c r="H20" s="223">
        <v>0</v>
      </c>
      <c r="I20" s="223">
        <v>0</v>
      </c>
      <c r="J20" s="223">
        <v>0</v>
      </c>
      <c r="K20" s="223">
        <v>0</v>
      </c>
      <c r="L20" s="223">
        <v>0</v>
      </c>
      <c r="M20" s="223">
        <v>2260</v>
      </c>
      <c r="N20" s="223">
        <v>0</v>
      </c>
      <c r="O20" s="223">
        <v>0</v>
      </c>
      <c r="P20" s="223">
        <v>0</v>
      </c>
      <c r="Q20" s="107">
        <f>SUMIF(R20:AA20,"&gt;0")</f>
        <v>3593</v>
      </c>
      <c r="R20" s="223">
        <v>0</v>
      </c>
      <c r="S20" s="223">
        <v>0</v>
      </c>
      <c r="T20" s="223">
        <v>0</v>
      </c>
      <c r="U20" s="223">
        <v>0</v>
      </c>
      <c r="V20" s="223">
        <v>0</v>
      </c>
      <c r="W20" s="223">
        <v>0</v>
      </c>
      <c r="X20" s="223">
        <v>0</v>
      </c>
      <c r="Y20" s="223">
        <v>0</v>
      </c>
      <c r="Z20" s="223">
        <v>0</v>
      </c>
      <c r="AA20" s="223">
        <v>3593</v>
      </c>
    </row>
    <row r="21" spans="1:27" ht="18" customHeight="1" x14ac:dyDescent="0.15">
      <c r="A21" s="80" t="s">
        <v>45</v>
      </c>
      <c r="B21" s="81" t="s">
        <v>103</v>
      </c>
      <c r="C21" s="108">
        <f>IF(D21&gt;0,D21,0)+IF(Q21&gt;0,Q21,0)</f>
        <v>747589</v>
      </c>
      <c r="D21" s="108">
        <f>SUMIF(E21:P21,"&gt;0")</f>
        <v>657793</v>
      </c>
      <c r="E21" s="351">
        <v>228679</v>
      </c>
      <c r="F21" s="351">
        <v>349133</v>
      </c>
      <c r="G21" s="351">
        <v>0</v>
      </c>
      <c r="H21" s="351">
        <v>0</v>
      </c>
      <c r="I21" s="351">
        <v>0</v>
      </c>
      <c r="J21" s="351">
        <v>0</v>
      </c>
      <c r="K21" s="351">
        <v>0</v>
      </c>
      <c r="L21" s="351">
        <v>0</v>
      </c>
      <c r="M21" s="351">
        <v>77298</v>
      </c>
      <c r="N21" s="351">
        <v>2683</v>
      </c>
      <c r="O21" s="351">
        <v>0</v>
      </c>
      <c r="P21" s="351">
        <v>0</v>
      </c>
      <c r="Q21" s="108">
        <f>SUMIF(R21:AA21,"&gt;0")</f>
        <v>89796</v>
      </c>
      <c r="R21" s="351">
        <v>0</v>
      </c>
      <c r="S21" s="351">
        <v>0</v>
      </c>
      <c r="T21" s="351">
        <v>0</v>
      </c>
      <c r="U21" s="351">
        <v>0</v>
      </c>
      <c r="V21" s="351">
        <v>0</v>
      </c>
      <c r="W21" s="351">
        <v>0</v>
      </c>
      <c r="X21" s="351">
        <v>0</v>
      </c>
      <c r="Y21" s="351">
        <v>0</v>
      </c>
      <c r="Z21" s="351">
        <v>0</v>
      </c>
      <c r="AA21" s="351">
        <v>89796</v>
      </c>
    </row>
    <row r="22" spans="1:27" ht="18" customHeight="1" x14ac:dyDescent="0.15">
      <c r="A22" s="86" t="s">
        <v>48</v>
      </c>
      <c r="B22" s="87" t="s">
        <v>16</v>
      </c>
      <c r="C22" s="120">
        <f t="shared" ref="C22:AA22" si="5">SUMIF(C6,"&gt;0")</f>
        <v>8053</v>
      </c>
      <c r="D22" s="120">
        <f t="shared" si="5"/>
        <v>4521</v>
      </c>
      <c r="E22" s="120">
        <f t="shared" si="5"/>
        <v>4153</v>
      </c>
      <c r="F22" s="120">
        <f t="shared" si="5"/>
        <v>0</v>
      </c>
      <c r="G22" s="120">
        <f t="shared" si="5"/>
        <v>0</v>
      </c>
      <c r="H22" s="120">
        <f t="shared" si="5"/>
        <v>0</v>
      </c>
      <c r="I22" s="120">
        <f t="shared" si="5"/>
        <v>0</v>
      </c>
      <c r="J22" s="120">
        <f t="shared" si="5"/>
        <v>0</v>
      </c>
      <c r="K22" s="120">
        <f t="shared" si="5"/>
        <v>0</v>
      </c>
      <c r="L22" s="120">
        <f t="shared" si="5"/>
        <v>0</v>
      </c>
      <c r="M22" s="120">
        <f t="shared" si="5"/>
        <v>129</v>
      </c>
      <c r="N22" s="120">
        <f t="shared" si="5"/>
        <v>239</v>
      </c>
      <c r="O22" s="120">
        <f t="shared" si="5"/>
        <v>0</v>
      </c>
      <c r="P22" s="120">
        <f t="shared" si="5"/>
        <v>0</v>
      </c>
      <c r="Q22" s="120">
        <f t="shared" si="5"/>
        <v>3532</v>
      </c>
      <c r="R22" s="120">
        <f t="shared" si="5"/>
        <v>0</v>
      </c>
      <c r="S22" s="120">
        <f t="shared" si="5"/>
        <v>0</v>
      </c>
      <c r="T22" s="120">
        <f t="shared" si="5"/>
        <v>0</v>
      </c>
      <c r="U22" s="120">
        <f t="shared" si="5"/>
        <v>0</v>
      </c>
      <c r="V22" s="120">
        <f t="shared" si="5"/>
        <v>0</v>
      </c>
      <c r="W22" s="120">
        <f t="shared" si="5"/>
        <v>0</v>
      </c>
      <c r="X22" s="120">
        <f t="shared" si="5"/>
        <v>0</v>
      </c>
      <c r="Y22" s="120">
        <f t="shared" si="5"/>
        <v>0</v>
      </c>
      <c r="Z22" s="120">
        <f t="shared" si="5"/>
        <v>0</v>
      </c>
      <c r="AA22" s="120">
        <f t="shared" si="5"/>
        <v>3532</v>
      </c>
    </row>
    <row r="23" spans="1:27" ht="18" customHeight="1" x14ac:dyDescent="0.15">
      <c r="A23" s="69"/>
      <c r="B23" s="81" t="s">
        <v>17</v>
      </c>
      <c r="C23" s="107">
        <f t="shared" ref="C23:AA23" si="6">SUMIF(C7,"&gt;0")</f>
        <v>234388</v>
      </c>
      <c r="D23" s="107">
        <f t="shared" si="6"/>
        <v>143278</v>
      </c>
      <c r="E23" s="107">
        <f t="shared" si="6"/>
        <v>132825</v>
      </c>
      <c r="F23" s="107">
        <f t="shared" si="6"/>
        <v>1154</v>
      </c>
      <c r="G23" s="107">
        <f t="shared" si="6"/>
        <v>0</v>
      </c>
      <c r="H23" s="107">
        <f t="shared" si="6"/>
        <v>0</v>
      </c>
      <c r="I23" s="107">
        <f t="shared" si="6"/>
        <v>0</v>
      </c>
      <c r="J23" s="107">
        <f t="shared" si="6"/>
        <v>0</v>
      </c>
      <c r="K23" s="107">
        <f t="shared" si="6"/>
        <v>104</v>
      </c>
      <c r="L23" s="107">
        <f t="shared" si="6"/>
        <v>0</v>
      </c>
      <c r="M23" s="107">
        <f t="shared" si="6"/>
        <v>9195</v>
      </c>
      <c r="N23" s="107">
        <f t="shared" si="6"/>
        <v>0</v>
      </c>
      <c r="O23" s="107">
        <f t="shared" si="6"/>
        <v>0</v>
      </c>
      <c r="P23" s="107">
        <f t="shared" si="6"/>
        <v>0</v>
      </c>
      <c r="Q23" s="107">
        <f t="shared" si="6"/>
        <v>91110</v>
      </c>
      <c r="R23" s="107">
        <f t="shared" si="6"/>
        <v>0</v>
      </c>
      <c r="S23" s="107">
        <f t="shared" si="6"/>
        <v>0</v>
      </c>
      <c r="T23" s="107">
        <f t="shared" si="6"/>
        <v>0</v>
      </c>
      <c r="U23" s="107">
        <f t="shared" si="6"/>
        <v>0</v>
      </c>
      <c r="V23" s="107">
        <f t="shared" si="6"/>
        <v>0</v>
      </c>
      <c r="W23" s="107">
        <f t="shared" si="6"/>
        <v>0</v>
      </c>
      <c r="X23" s="107">
        <f t="shared" si="6"/>
        <v>0</v>
      </c>
      <c r="Y23" s="107">
        <f t="shared" si="6"/>
        <v>0</v>
      </c>
      <c r="Z23" s="107">
        <f t="shared" si="6"/>
        <v>0</v>
      </c>
      <c r="AA23" s="107">
        <f t="shared" si="6"/>
        <v>91110</v>
      </c>
    </row>
    <row r="24" spans="1:27" ht="18" customHeight="1" x14ac:dyDescent="0.15">
      <c r="A24" s="69"/>
      <c r="B24" s="81" t="s">
        <v>19</v>
      </c>
      <c r="C24" s="107">
        <f t="shared" ref="C24:AA24" si="7">SUMIF(C8,"&gt;0")</f>
        <v>411418</v>
      </c>
      <c r="D24" s="107">
        <f t="shared" si="7"/>
        <v>381916</v>
      </c>
      <c r="E24" s="107">
        <f t="shared" si="7"/>
        <v>100561</v>
      </c>
      <c r="F24" s="107">
        <f t="shared" si="7"/>
        <v>257145</v>
      </c>
      <c r="G24" s="107">
        <f t="shared" si="7"/>
        <v>0</v>
      </c>
      <c r="H24" s="107">
        <f t="shared" si="7"/>
        <v>0</v>
      </c>
      <c r="I24" s="107">
        <f t="shared" si="7"/>
        <v>0</v>
      </c>
      <c r="J24" s="107">
        <f t="shared" si="7"/>
        <v>0</v>
      </c>
      <c r="K24" s="107">
        <f t="shared" si="7"/>
        <v>0</v>
      </c>
      <c r="L24" s="107">
        <f t="shared" si="7"/>
        <v>0</v>
      </c>
      <c r="M24" s="107">
        <f t="shared" si="7"/>
        <v>11733</v>
      </c>
      <c r="N24" s="107">
        <f t="shared" si="7"/>
        <v>12477</v>
      </c>
      <c r="O24" s="107">
        <f t="shared" si="7"/>
        <v>0</v>
      </c>
      <c r="P24" s="107">
        <f t="shared" si="7"/>
        <v>0</v>
      </c>
      <c r="Q24" s="107">
        <f t="shared" si="7"/>
        <v>29502</v>
      </c>
      <c r="R24" s="107">
        <f t="shared" si="7"/>
        <v>0</v>
      </c>
      <c r="S24" s="107">
        <f t="shared" si="7"/>
        <v>0</v>
      </c>
      <c r="T24" s="107">
        <f t="shared" si="7"/>
        <v>0</v>
      </c>
      <c r="U24" s="107">
        <f t="shared" si="7"/>
        <v>0</v>
      </c>
      <c r="V24" s="107">
        <f t="shared" si="7"/>
        <v>0</v>
      </c>
      <c r="W24" s="107">
        <f t="shared" si="7"/>
        <v>0</v>
      </c>
      <c r="X24" s="107">
        <f t="shared" si="7"/>
        <v>0</v>
      </c>
      <c r="Y24" s="107">
        <f t="shared" si="7"/>
        <v>0</v>
      </c>
      <c r="Z24" s="107">
        <f t="shared" si="7"/>
        <v>0</v>
      </c>
      <c r="AA24" s="107">
        <f t="shared" si="7"/>
        <v>29502</v>
      </c>
    </row>
    <row r="25" spans="1:27" ht="18" customHeight="1" x14ac:dyDescent="0.15">
      <c r="A25" s="69"/>
      <c r="B25" s="81" t="s">
        <v>20</v>
      </c>
      <c r="C25" s="107">
        <f t="shared" ref="C25:AA25" si="8">SUMIF(C9,"&gt;0")</f>
        <v>65990</v>
      </c>
      <c r="D25" s="107">
        <f t="shared" si="8"/>
        <v>50960</v>
      </c>
      <c r="E25" s="107">
        <f t="shared" si="8"/>
        <v>26597</v>
      </c>
      <c r="F25" s="107">
        <f t="shared" si="8"/>
        <v>14247</v>
      </c>
      <c r="G25" s="107">
        <f t="shared" si="8"/>
        <v>0</v>
      </c>
      <c r="H25" s="107">
        <f t="shared" si="8"/>
        <v>0</v>
      </c>
      <c r="I25" s="107">
        <f t="shared" si="8"/>
        <v>0</v>
      </c>
      <c r="J25" s="107">
        <f t="shared" si="8"/>
        <v>0</v>
      </c>
      <c r="K25" s="107">
        <f t="shared" si="8"/>
        <v>0</v>
      </c>
      <c r="L25" s="107">
        <f t="shared" si="8"/>
        <v>0</v>
      </c>
      <c r="M25" s="107">
        <f t="shared" si="8"/>
        <v>10116</v>
      </c>
      <c r="N25" s="107">
        <f t="shared" si="8"/>
        <v>0</v>
      </c>
      <c r="O25" s="107">
        <f t="shared" si="8"/>
        <v>0</v>
      </c>
      <c r="P25" s="107">
        <f t="shared" si="8"/>
        <v>0</v>
      </c>
      <c r="Q25" s="107">
        <f t="shared" si="8"/>
        <v>15030</v>
      </c>
      <c r="R25" s="107">
        <f t="shared" si="8"/>
        <v>0</v>
      </c>
      <c r="S25" s="107">
        <f t="shared" si="8"/>
        <v>0</v>
      </c>
      <c r="T25" s="107">
        <f t="shared" si="8"/>
        <v>0</v>
      </c>
      <c r="U25" s="107">
        <f t="shared" si="8"/>
        <v>0</v>
      </c>
      <c r="V25" s="107">
        <f t="shared" si="8"/>
        <v>0</v>
      </c>
      <c r="W25" s="107">
        <f t="shared" si="8"/>
        <v>0</v>
      </c>
      <c r="X25" s="107">
        <f t="shared" si="8"/>
        <v>0</v>
      </c>
      <c r="Y25" s="107">
        <f t="shared" si="8"/>
        <v>0</v>
      </c>
      <c r="Z25" s="107">
        <f t="shared" si="8"/>
        <v>0</v>
      </c>
      <c r="AA25" s="107">
        <f t="shared" si="8"/>
        <v>15030</v>
      </c>
    </row>
    <row r="26" spans="1:27" ht="18" customHeight="1" x14ac:dyDescent="0.15">
      <c r="A26" s="69"/>
      <c r="B26" s="81" t="s">
        <v>41</v>
      </c>
      <c r="C26" s="107">
        <f t="shared" ref="C26:AA26" si="9">SUMIF(C18,"&gt;0")</f>
        <v>305523</v>
      </c>
      <c r="D26" s="107">
        <f t="shared" si="9"/>
        <v>279247</v>
      </c>
      <c r="E26" s="107">
        <f t="shared" si="9"/>
        <v>121781</v>
      </c>
      <c r="F26" s="107">
        <f t="shared" si="9"/>
        <v>132898</v>
      </c>
      <c r="G26" s="107">
        <f t="shared" si="9"/>
        <v>0</v>
      </c>
      <c r="H26" s="107">
        <f t="shared" si="9"/>
        <v>0</v>
      </c>
      <c r="I26" s="107">
        <f t="shared" si="9"/>
        <v>0</v>
      </c>
      <c r="J26" s="107">
        <f t="shared" si="9"/>
        <v>0</v>
      </c>
      <c r="K26" s="107">
        <f t="shared" si="9"/>
        <v>0</v>
      </c>
      <c r="L26" s="107">
        <f t="shared" si="9"/>
        <v>0</v>
      </c>
      <c r="M26" s="107">
        <f t="shared" si="9"/>
        <v>18007</v>
      </c>
      <c r="N26" s="107">
        <f t="shared" si="9"/>
        <v>6561</v>
      </c>
      <c r="O26" s="107">
        <f t="shared" si="9"/>
        <v>0</v>
      </c>
      <c r="P26" s="107">
        <f t="shared" si="9"/>
        <v>0</v>
      </c>
      <c r="Q26" s="107">
        <f t="shared" si="9"/>
        <v>26276</v>
      </c>
      <c r="R26" s="107">
        <f t="shared" si="9"/>
        <v>0</v>
      </c>
      <c r="S26" s="107">
        <f t="shared" si="9"/>
        <v>0</v>
      </c>
      <c r="T26" s="107">
        <f t="shared" si="9"/>
        <v>0</v>
      </c>
      <c r="U26" s="107">
        <f t="shared" si="9"/>
        <v>0</v>
      </c>
      <c r="V26" s="107">
        <f t="shared" si="9"/>
        <v>0</v>
      </c>
      <c r="W26" s="107">
        <f t="shared" si="9"/>
        <v>0</v>
      </c>
      <c r="X26" s="107">
        <f t="shared" si="9"/>
        <v>0</v>
      </c>
      <c r="Y26" s="107">
        <f t="shared" si="9"/>
        <v>0</v>
      </c>
      <c r="Z26" s="107">
        <f t="shared" si="9"/>
        <v>0</v>
      </c>
      <c r="AA26" s="107">
        <f t="shared" si="9"/>
        <v>26276</v>
      </c>
    </row>
    <row r="27" spans="1:27" ht="18" customHeight="1" x14ac:dyDescent="0.15">
      <c r="A27" s="69"/>
      <c r="B27" s="81" t="s">
        <v>37</v>
      </c>
      <c r="C27" s="107">
        <f t="shared" ref="C27:AA27" si="10">SUMIF(C19,"&gt;0")</f>
        <v>9840</v>
      </c>
      <c r="D27" s="107">
        <f t="shared" si="10"/>
        <v>9301</v>
      </c>
      <c r="E27" s="107">
        <f t="shared" si="10"/>
        <v>6375</v>
      </c>
      <c r="F27" s="107">
        <f t="shared" si="10"/>
        <v>2926</v>
      </c>
      <c r="G27" s="107">
        <f t="shared" si="10"/>
        <v>0</v>
      </c>
      <c r="H27" s="107">
        <f t="shared" si="10"/>
        <v>0</v>
      </c>
      <c r="I27" s="107">
        <f t="shared" si="10"/>
        <v>0</v>
      </c>
      <c r="J27" s="107">
        <f t="shared" si="10"/>
        <v>0</v>
      </c>
      <c r="K27" s="107">
        <f t="shared" si="10"/>
        <v>0</v>
      </c>
      <c r="L27" s="107">
        <f t="shared" si="10"/>
        <v>0</v>
      </c>
      <c r="M27" s="107">
        <f t="shared" si="10"/>
        <v>0</v>
      </c>
      <c r="N27" s="107">
        <f t="shared" si="10"/>
        <v>0</v>
      </c>
      <c r="O27" s="107">
        <f t="shared" si="10"/>
        <v>0</v>
      </c>
      <c r="P27" s="107">
        <f t="shared" si="10"/>
        <v>0</v>
      </c>
      <c r="Q27" s="107">
        <f t="shared" si="10"/>
        <v>539</v>
      </c>
      <c r="R27" s="107">
        <f t="shared" si="10"/>
        <v>0</v>
      </c>
      <c r="S27" s="107">
        <f t="shared" si="10"/>
        <v>0</v>
      </c>
      <c r="T27" s="107">
        <f t="shared" si="10"/>
        <v>0</v>
      </c>
      <c r="U27" s="107">
        <f t="shared" si="10"/>
        <v>0</v>
      </c>
      <c r="V27" s="107">
        <f t="shared" si="10"/>
        <v>0</v>
      </c>
      <c r="W27" s="107">
        <f t="shared" si="10"/>
        <v>0</v>
      </c>
      <c r="X27" s="107">
        <f t="shared" si="10"/>
        <v>0</v>
      </c>
      <c r="Y27" s="107">
        <f t="shared" si="10"/>
        <v>0</v>
      </c>
      <c r="Z27" s="107">
        <f t="shared" si="10"/>
        <v>0</v>
      </c>
      <c r="AA27" s="107">
        <f t="shared" si="10"/>
        <v>539</v>
      </c>
    </row>
    <row r="28" spans="1:27" ht="18" customHeight="1" x14ac:dyDescent="0.15">
      <c r="A28" s="69"/>
      <c r="B28" s="81" t="s">
        <v>22</v>
      </c>
      <c r="C28" s="107">
        <f t="shared" ref="C28:AA28" si="11">SUMIF(C10,"&gt;0")</f>
        <v>963188</v>
      </c>
      <c r="D28" s="107">
        <f t="shared" si="11"/>
        <v>918348</v>
      </c>
      <c r="E28" s="107">
        <f t="shared" si="11"/>
        <v>475182</v>
      </c>
      <c r="F28" s="107">
        <f t="shared" si="11"/>
        <v>363048</v>
      </c>
      <c r="G28" s="107">
        <f t="shared" si="11"/>
        <v>0</v>
      </c>
      <c r="H28" s="107">
        <f t="shared" si="11"/>
        <v>0</v>
      </c>
      <c r="I28" s="107">
        <f t="shared" si="11"/>
        <v>0</v>
      </c>
      <c r="J28" s="107">
        <f t="shared" si="11"/>
        <v>0</v>
      </c>
      <c r="K28" s="107">
        <f t="shared" si="11"/>
        <v>9917</v>
      </c>
      <c r="L28" s="107">
        <f t="shared" si="11"/>
        <v>0</v>
      </c>
      <c r="M28" s="107">
        <f t="shared" si="11"/>
        <v>58938</v>
      </c>
      <c r="N28" s="107">
        <f t="shared" si="11"/>
        <v>11263</v>
      </c>
      <c r="O28" s="107">
        <f t="shared" si="11"/>
        <v>0</v>
      </c>
      <c r="P28" s="107">
        <f t="shared" si="11"/>
        <v>0</v>
      </c>
      <c r="Q28" s="107">
        <f t="shared" si="11"/>
        <v>44840</v>
      </c>
      <c r="R28" s="107">
        <f t="shared" si="11"/>
        <v>0</v>
      </c>
      <c r="S28" s="107">
        <f t="shared" si="11"/>
        <v>0</v>
      </c>
      <c r="T28" s="107">
        <f t="shared" si="11"/>
        <v>0</v>
      </c>
      <c r="U28" s="107">
        <f t="shared" si="11"/>
        <v>0</v>
      </c>
      <c r="V28" s="107">
        <f t="shared" si="11"/>
        <v>0</v>
      </c>
      <c r="W28" s="107">
        <f t="shared" si="11"/>
        <v>0</v>
      </c>
      <c r="X28" s="107">
        <f t="shared" si="11"/>
        <v>0</v>
      </c>
      <c r="Y28" s="107">
        <f t="shared" si="11"/>
        <v>0</v>
      </c>
      <c r="Z28" s="107">
        <f t="shared" si="11"/>
        <v>0</v>
      </c>
      <c r="AA28" s="107">
        <f t="shared" si="11"/>
        <v>44840</v>
      </c>
    </row>
    <row r="29" spans="1:27" ht="18" customHeight="1" x14ac:dyDescent="0.15">
      <c r="A29" s="69"/>
      <c r="B29" s="81" t="s">
        <v>44</v>
      </c>
      <c r="C29" s="107">
        <f t="shared" ref="C29:AA29" si="12">SUMIF(C20,"&gt;0")</f>
        <v>52949</v>
      </c>
      <c r="D29" s="107">
        <f t="shared" si="12"/>
        <v>49356</v>
      </c>
      <c r="E29" s="107">
        <f t="shared" si="12"/>
        <v>30478</v>
      </c>
      <c r="F29" s="107">
        <f t="shared" si="12"/>
        <v>16618</v>
      </c>
      <c r="G29" s="107">
        <f t="shared" si="12"/>
        <v>0</v>
      </c>
      <c r="H29" s="107">
        <f t="shared" si="12"/>
        <v>0</v>
      </c>
      <c r="I29" s="107">
        <f t="shared" si="12"/>
        <v>0</v>
      </c>
      <c r="J29" s="107">
        <f t="shared" si="12"/>
        <v>0</v>
      </c>
      <c r="K29" s="107">
        <f t="shared" si="12"/>
        <v>0</v>
      </c>
      <c r="L29" s="107">
        <f t="shared" si="12"/>
        <v>0</v>
      </c>
      <c r="M29" s="107">
        <f t="shared" si="12"/>
        <v>2260</v>
      </c>
      <c r="N29" s="107">
        <f t="shared" si="12"/>
        <v>0</v>
      </c>
      <c r="O29" s="107">
        <f t="shared" si="12"/>
        <v>0</v>
      </c>
      <c r="P29" s="107">
        <f t="shared" si="12"/>
        <v>0</v>
      </c>
      <c r="Q29" s="107">
        <f t="shared" si="12"/>
        <v>3593</v>
      </c>
      <c r="R29" s="107">
        <f t="shared" si="12"/>
        <v>0</v>
      </c>
      <c r="S29" s="107">
        <f t="shared" si="12"/>
        <v>0</v>
      </c>
      <c r="T29" s="107">
        <f t="shared" si="12"/>
        <v>0</v>
      </c>
      <c r="U29" s="107">
        <f t="shared" si="12"/>
        <v>0</v>
      </c>
      <c r="V29" s="107">
        <f t="shared" si="12"/>
        <v>0</v>
      </c>
      <c r="W29" s="107">
        <f t="shared" si="12"/>
        <v>0</v>
      </c>
      <c r="X29" s="107">
        <f t="shared" si="12"/>
        <v>0</v>
      </c>
      <c r="Y29" s="107">
        <f t="shared" si="12"/>
        <v>0</v>
      </c>
      <c r="Z29" s="107">
        <f t="shared" si="12"/>
        <v>0</v>
      </c>
      <c r="AA29" s="107">
        <f t="shared" si="12"/>
        <v>3593</v>
      </c>
    </row>
    <row r="30" spans="1:27" ht="18" customHeight="1" x14ac:dyDescent="0.15">
      <c r="A30" s="69"/>
      <c r="B30" s="81" t="s">
        <v>24</v>
      </c>
      <c r="C30" s="107">
        <f t="shared" ref="C30:AA30" si="13">SUMIF(C11,"&gt;0")</f>
        <v>229433</v>
      </c>
      <c r="D30" s="107">
        <f t="shared" si="13"/>
        <v>223171</v>
      </c>
      <c r="E30" s="107">
        <f t="shared" si="13"/>
        <v>106502</v>
      </c>
      <c r="F30" s="107">
        <f t="shared" si="13"/>
        <v>115153</v>
      </c>
      <c r="G30" s="107">
        <f t="shared" si="13"/>
        <v>0</v>
      </c>
      <c r="H30" s="107">
        <f t="shared" si="13"/>
        <v>0</v>
      </c>
      <c r="I30" s="107">
        <f t="shared" si="13"/>
        <v>0</v>
      </c>
      <c r="J30" s="107">
        <f t="shared" si="13"/>
        <v>0</v>
      </c>
      <c r="K30" s="107">
        <f t="shared" si="13"/>
        <v>0</v>
      </c>
      <c r="L30" s="107">
        <f t="shared" si="13"/>
        <v>0</v>
      </c>
      <c r="M30" s="107">
        <f t="shared" si="13"/>
        <v>1516</v>
      </c>
      <c r="N30" s="107">
        <f t="shared" si="13"/>
        <v>0</v>
      </c>
      <c r="O30" s="107">
        <f t="shared" si="13"/>
        <v>0</v>
      </c>
      <c r="P30" s="107">
        <f t="shared" si="13"/>
        <v>0</v>
      </c>
      <c r="Q30" s="107">
        <f t="shared" si="13"/>
        <v>6262</v>
      </c>
      <c r="R30" s="107">
        <f t="shared" si="13"/>
        <v>0</v>
      </c>
      <c r="S30" s="107">
        <f t="shared" si="13"/>
        <v>0</v>
      </c>
      <c r="T30" s="107">
        <f t="shared" si="13"/>
        <v>0</v>
      </c>
      <c r="U30" s="107">
        <f t="shared" si="13"/>
        <v>0</v>
      </c>
      <c r="V30" s="107">
        <f t="shared" si="13"/>
        <v>0</v>
      </c>
      <c r="W30" s="107">
        <f t="shared" si="13"/>
        <v>0</v>
      </c>
      <c r="X30" s="107">
        <f t="shared" si="13"/>
        <v>0</v>
      </c>
      <c r="Y30" s="107">
        <f t="shared" si="13"/>
        <v>0</v>
      </c>
      <c r="Z30" s="107">
        <f t="shared" si="13"/>
        <v>0</v>
      </c>
      <c r="AA30" s="107">
        <f t="shared" si="13"/>
        <v>6262</v>
      </c>
    </row>
    <row r="31" spans="1:27" ht="18" customHeight="1" x14ac:dyDescent="0.15">
      <c r="A31" s="69"/>
      <c r="B31" s="81" t="s">
        <v>25</v>
      </c>
      <c r="C31" s="107">
        <f t="shared" ref="C31:AA31" si="14">SUMIF(C12,"&gt;0")</f>
        <v>329106</v>
      </c>
      <c r="D31" s="107">
        <f t="shared" si="14"/>
        <v>319610</v>
      </c>
      <c r="E31" s="107">
        <f t="shared" si="14"/>
        <v>258312</v>
      </c>
      <c r="F31" s="107">
        <f t="shared" si="14"/>
        <v>17927</v>
      </c>
      <c r="G31" s="107">
        <f t="shared" si="14"/>
        <v>0</v>
      </c>
      <c r="H31" s="107">
        <f t="shared" si="14"/>
        <v>0</v>
      </c>
      <c r="I31" s="107">
        <f t="shared" si="14"/>
        <v>0</v>
      </c>
      <c r="J31" s="107">
        <f t="shared" si="14"/>
        <v>0</v>
      </c>
      <c r="K31" s="107">
        <f t="shared" si="14"/>
        <v>6803</v>
      </c>
      <c r="L31" s="107">
        <f t="shared" si="14"/>
        <v>0</v>
      </c>
      <c r="M31" s="107">
        <f t="shared" si="14"/>
        <v>17792</v>
      </c>
      <c r="N31" s="107">
        <f t="shared" si="14"/>
        <v>18776</v>
      </c>
      <c r="O31" s="107">
        <f t="shared" si="14"/>
        <v>0</v>
      </c>
      <c r="P31" s="107">
        <f t="shared" si="14"/>
        <v>0</v>
      </c>
      <c r="Q31" s="107">
        <f t="shared" si="14"/>
        <v>9496</v>
      </c>
      <c r="R31" s="107">
        <f t="shared" si="14"/>
        <v>0</v>
      </c>
      <c r="S31" s="107">
        <f t="shared" si="14"/>
        <v>0</v>
      </c>
      <c r="T31" s="107">
        <f t="shared" si="14"/>
        <v>0</v>
      </c>
      <c r="U31" s="107">
        <f t="shared" si="14"/>
        <v>0</v>
      </c>
      <c r="V31" s="107">
        <f t="shared" si="14"/>
        <v>0</v>
      </c>
      <c r="W31" s="107">
        <f t="shared" si="14"/>
        <v>0</v>
      </c>
      <c r="X31" s="107">
        <f t="shared" si="14"/>
        <v>0</v>
      </c>
      <c r="Y31" s="107">
        <f t="shared" si="14"/>
        <v>0</v>
      </c>
      <c r="Z31" s="107">
        <f t="shared" si="14"/>
        <v>0</v>
      </c>
      <c r="AA31" s="107">
        <f t="shared" si="14"/>
        <v>9496</v>
      </c>
    </row>
    <row r="32" spans="1:27" ht="18" customHeight="1" x14ac:dyDescent="0.15">
      <c r="A32" s="69"/>
      <c r="B32" s="81" t="s">
        <v>27</v>
      </c>
      <c r="C32" s="107">
        <f t="shared" ref="C32:AA32" si="15">SUMIF(C13,"&gt;0")</f>
        <v>653284</v>
      </c>
      <c r="D32" s="107">
        <f t="shared" si="15"/>
        <v>585535</v>
      </c>
      <c r="E32" s="107">
        <f t="shared" si="15"/>
        <v>273957</v>
      </c>
      <c r="F32" s="107">
        <f t="shared" si="15"/>
        <v>108057</v>
      </c>
      <c r="G32" s="107">
        <f t="shared" si="15"/>
        <v>0</v>
      </c>
      <c r="H32" s="107">
        <f t="shared" si="15"/>
        <v>0</v>
      </c>
      <c r="I32" s="107">
        <f t="shared" si="15"/>
        <v>0</v>
      </c>
      <c r="J32" s="107">
        <f t="shared" si="15"/>
        <v>0</v>
      </c>
      <c r="K32" s="107">
        <f t="shared" si="15"/>
        <v>0</v>
      </c>
      <c r="L32" s="107">
        <f t="shared" si="15"/>
        <v>0</v>
      </c>
      <c r="M32" s="107">
        <f t="shared" si="15"/>
        <v>172876</v>
      </c>
      <c r="N32" s="107">
        <f t="shared" si="15"/>
        <v>30645</v>
      </c>
      <c r="O32" s="107">
        <f t="shared" si="15"/>
        <v>0</v>
      </c>
      <c r="P32" s="107">
        <f t="shared" si="15"/>
        <v>0</v>
      </c>
      <c r="Q32" s="107">
        <f t="shared" si="15"/>
        <v>67749</v>
      </c>
      <c r="R32" s="107">
        <f t="shared" si="15"/>
        <v>0</v>
      </c>
      <c r="S32" s="107">
        <f t="shared" si="15"/>
        <v>44</v>
      </c>
      <c r="T32" s="107">
        <f t="shared" si="15"/>
        <v>2298</v>
      </c>
      <c r="U32" s="107">
        <f t="shared" si="15"/>
        <v>0</v>
      </c>
      <c r="V32" s="107">
        <f t="shared" si="15"/>
        <v>0</v>
      </c>
      <c r="W32" s="107">
        <f t="shared" si="15"/>
        <v>0</v>
      </c>
      <c r="X32" s="107">
        <f t="shared" si="15"/>
        <v>105</v>
      </c>
      <c r="Y32" s="107">
        <f t="shared" si="15"/>
        <v>0</v>
      </c>
      <c r="Z32" s="107">
        <f t="shared" si="15"/>
        <v>0</v>
      </c>
      <c r="AA32" s="107">
        <f t="shared" si="15"/>
        <v>65302</v>
      </c>
    </row>
    <row r="33" spans="1:27" ht="18" customHeight="1" x14ac:dyDescent="0.15">
      <c r="A33" s="69"/>
      <c r="B33" s="81" t="s">
        <v>29</v>
      </c>
      <c r="C33" s="107">
        <f t="shared" ref="C33:AA33" si="16">SUMIF(C14,"&gt;0")</f>
        <v>751032</v>
      </c>
      <c r="D33" s="107">
        <f t="shared" si="16"/>
        <v>733218</v>
      </c>
      <c r="E33" s="107">
        <f t="shared" si="16"/>
        <v>343185</v>
      </c>
      <c r="F33" s="107">
        <f t="shared" si="16"/>
        <v>358876</v>
      </c>
      <c r="G33" s="107">
        <f t="shared" si="16"/>
        <v>0</v>
      </c>
      <c r="H33" s="107">
        <f t="shared" si="16"/>
        <v>0</v>
      </c>
      <c r="I33" s="107">
        <f t="shared" si="16"/>
        <v>0</v>
      </c>
      <c r="J33" s="107">
        <f t="shared" si="16"/>
        <v>0</v>
      </c>
      <c r="K33" s="107">
        <f t="shared" si="16"/>
        <v>4467</v>
      </c>
      <c r="L33" s="107">
        <f t="shared" si="16"/>
        <v>0</v>
      </c>
      <c r="M33" s="107">
        <f t="shared" si="16"/>
        <v>26586</v>
      </c>
      <c r="N33" s="107">
        <f t="shared" si="16"/>
        <v>104</v>
      </c>
      <c r="O33" s="107">
        <f t="shared" si="16"/>
        <v>0</v>
      </c>
      <c r="P33" s="107">
        <f t="shared" si="16"/>
        <v>0</v>
      </c>
      <c r="Q33" s="107">
        <f t="shared" si="16"/>
        <v>17814</v>
      </c>
      <c r="R33" s="107">
        <f t="shared" si="16"/>
        <v>0</v>
      </c>
      <c r="S33" s="107">
        <f t="shared" si="16"/>
        <v>0</v>
      </c>
      <c r="T33" s="107">
        <f t="shared" si="16"/>
        <v>0</v>
      </c>
      <c r="U33" s="107">
        <f t="shared" si="16"/>
        <v>0</v>
      </c>
      <c r="V33" s="107">
        <f t="shared" si="16"/>
        <v>0</v>
      </c>
      <c r="W33" s="107">
        <f t="shared" si="16"/>
        <v>0</v>
      </c>
      <c r="X33" s="107">
        <f t="shared" si="16"/>
        <v>0</v>
      </c>
      <c r="Y33" s="107">
        <f t="shared" si="16"/>
        <v>0</v>
      </c>
      <c r="Z33" s="107">
        <f t="shared" si="16"/>
        <v>0</v>
      </c>
      <c r="AA33" s="107">
        <f t="shared" si="16"/>
        <v>17814</v>
      </c>
    </row>
    <row r="34" spans="1:27" ht="18" customHeight="1" x14ac:dyDescent="0.15">
      <c r="A34" s="69"/>
      <c r="B34" s="81" t="s">
        <v>32</v>
      </c>
      <c r="C34" s="107">
        <f t="shared" ref="C34:AA34" si="17">SUMIF(C15:C16,"&gt;0")</f>
        <v>546756</v>
      </c>
      <c r="D34" s="107">
        <f t="shared" si="17"/>
        <v>501070</v>
      </c>
      <c r="E34" s="107">
        <f t="shared" si="17"/>
        <v>218850</v>
      </c>
      <c r="F34" s="107">
        <f t="shared" si="17"/>
        <v>242373</v>
      </c>
      <c r="G34" s="107">
        <f t="shared" si="17"/>
        <v>0</v>
      </c>
      <c r="H34" s="107">
        <f t="shared" si="17"/>
        <v>0</v>
      </c>
      <c r="I34" s="107">
        <f t="shared" si="17"/>
        <v>0</v>
      </c>
      <c r="J34" s="107">
        <f t="shared" si="17"/>
        <v>0</v>
      </c>
      <c r="K34" s="107">
        <f t="shared" si="17"/>
        <v>8831</v>
      </c>
      <c r="L34" s="107">
        <f t="shared" si="17"/>
        <v>0</v>
      </c>
      <c r="M34" s="107">
        <f t="shared" si="17"/>
        <v>17496</v>
      </c>
      <c r="N34" s="107">
        <f t="shared" si="17"/>
        <v>13520</v>
      </c>
      <c r="O34" s="107">
        <f t="shared" si="17"/>
        <v>0</v>
      </c>
      <c r="P34" s="107">
        <f t="shared" si="17"/>
        <v>0</v>
      </c>
      <c r="Q34" s="107">
        <f t="shared" si="17"/>
        <v>45686</v>
      </c>
      <c r="R34" s="107">
        <f t="shared" si="17"/>
        <v>0</v>
      </c>
      <c r="S34" s="107">
        <f t="shared" si="17"/>
        <v>0</v>
      </c>
      <c r="T34" s="107">
        <f t="shared" si="17"/>
        <v>0</v>
      </c>
      <c r="U34" s="107">
        <f t="shared" si="17"/>
        <v>0</v>
      </c>
      <c r="V34" s="107">
        <f t="shared" si="17"/>
        <v>0</v>
      </c>
      <c r="W34" s="107">
        <f t="shared" si="17"/>
        <v>0</v>
      </c>
      <c r="X34" s="107">
        <f t="shared" si="17"/>
        <v>0</v>
      </c>
      <c r="Y34" s="107">
        <f t="shared" si="17"/>
        <v>0</v>
      </c>
      <c r="Z34" s="107">
        <f t="shared" si="17"/>
        <v>0</v>
      </c>
      <c r="AA34" s="107">
        <f t="shared" si="17"/>
        <v>45686</v>
      </c>
    </row>
    <row r="35" spans="1:27" ht="18" customHeight="1" x14ac:dyDescent="0.15">
      <c r="A35" s="89"/>
      <c r="B35" s="90" t="s">
        <v>103</v>
      </c>
      <c r="C35" s="108">
        <f t="shared" ref="C35:AA35" si="18">SUMIF(C21,"&gt;0")</f>
        <v>747589</v>
      </c>
      <c r="D35" s="108">
        <f t="shared" si="18"/>
        <v>657793</v>
      </c>
      <c r="E35" s="108">
        <f t="shared" si="18"/>
        <v>228679</v>
      </c>
      <c r="F35" s="108">
        <f t="shared" si="18"/>
        <v>349133</v>
      </c>
      <c r="G35" s="108">
        <f t="shared" si="18"/>
        <v>0</v>
      </c>
      <c r="H35" s="108">
        <f t="shared" si="18"/>
        <v>0</v>
      </c>
      <c r="I35" s="108">
        <f t="shared" si="18"/>
        <v>0</v>
      </c>
      <c r="J35" s="108">
        <f t="shared" si="18"/>
        <v>0</v>
      </c>
      <c r="K35" s="108">
        <f t="shared" si="18"/>
        <v>0</v>
      </c>
      <c r="L35" s="108">
        <f t="shared" si="18"/>
        <v>0</v>
      </c>
      <c r="M35" s="108">
        <f t="shared" si="18"/>
        <v>77298</v>
      </c>
      <c r="N35" s="108">
        <f t="shared" si="18"/>
        <v>2683</v>
      </c>
      <c r="O35" s="108">
        <f t="shared" si="18"/>
        <v>0</v>
      </c>
      <c r="P35" s="108">
        <f t="shared" si="18"/>
        <v>0</v>
      </c>
      <c r="Q35" s="108">
        <f t="shared" si="18"/>
        <v>89796</v>
      </c>
      <c r="R35" s="108">
        <f t="shared" si="18"/>
        <v>0</v>
      </c>
      <c r="S35" s="108">
        <f t="shared" si="18"/>
        <v>0</v>
      </c>
      <c r="T35" s="108">
        <f t="shared" si="18"/>
        <v>0</v>
      </c>
      <c r="U35" s="108">
        <f t="shared" si="18"/>
        <v>0</v>
      </c>
      <c r="V35" s="108">
        <f t="shared" si="18"/>
        <v>0</v>
      </c>
      <c r="W35" s="108">
        <f t="shared" si="18"/>
        <v>0</v>
      </c>
      <c r="X35" s="108">
        <f t="shared" si="18"/>
        <v>0</v>
      </c>
      <c r="Y35" s="108">
        <f t="shared" si="18"/>
        <v>0</v>
      </c>
      <c r="Z35" s="108">
        <f t="shared" si="18"/>
        <v>0</v>
      </c>
      <c r="AA35" s="108">
        <f t="shared" si="18"/>
        <v>89796</v>
      </c>
    </row>
    <row r="36" spans="1:27" ht="12.95" customHeight="1" x14ac:dyDescent="0.15">
      <c r="A36" s="131" t="s">
        <v>688</v>
      </c>
    </row>
    <row r="37" spans="1:27" ht="12.95" customHeight="1" x14ac:dyDescent="0.15">
      <c r="A37" s="6" t="s">
        <v>689</v>
      </c>
    </row>
    <row r="38" spans="1:27" x14ac:dyDescent="0.15">
      <c r="A38" s="6"/>
    </row>
  </sheetData>
  <mergeCells count="5">
    <mergeCell ref="A3:B4"/>
    <mergeCell ref="C3:C4"/>
    <mergeCell ref="D3:P3"/>
    <mergeCell ref="Q3:AA3"/>
    <mergeCell ref="A5:B5"/>
  </mergeCells>
  <phoneticPr fontId="4"/>
  <dataValidations count="1">
    <dataValidation type="decimal" operator="greaterThanOrEqual" allowBlank="1" showInputMessage="1" showErrorMessage="1" sqref="E6:P9 R6:AA9 R11:AA16 R18:AA35 E18:P35 E11:P16" xr:uid="{71064095-0260-43C5-84C3-99491667764D}">
      <formula1>0</formula1>
    </dataValidation>
  </dataValidations>
  <pageMargins left="0.39370078740157483" right="0.19685039370078741" top="0.78740157480314965" bottom="0.19685039370078741" header="0" footer="0"/>
  <pageSetup paperSize="9" scale="50" fitToHeight="0" pageOrder="overThenDown"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35D99-EFDF-4D67-BB79-26980A71D0CC}">
  <sheetPr codeName="Sheet50">
    <pageSetUpPr fitToPage="1"/>
  </sheetPr>
  <dimension ref="A1:AN70"/>
  <sheetViews>
    <sheetView view="pageBreakPreview" topLeftCell="A58" zoomScaleNormal="100" zoomScaleSheetLayoutView="100" workbookViewId="0">
      <selection activeCell="E6" sqref="E6"/>
    </sheetView>
  </sheetViews>
  <sheetFormatPr defaultColWidth="9" defaultRowHeight="13.5" x14ac:dyDescent="0.15"/>
  <cols>
    <col min="1" max="1" width="6" style="1" customWidth="1"/>
    <col min="2" max="3" width="10.875" style="1" customWidth="1"/>
    <col min="4" max="39" width="12.125" style="5" customWidth="1"/>
    <col min="40" max="16384" width="9" style="5"/>
  </cols>
  <sheetData>
    <row r="1" spans="1:40" x14ac:dyDescent="0.15">
      <c r="A1" s="5" t="s">
        <v>690</v>
      </c>
      <c r="B1" s="5"/>
    </row>
    <row r="2" spans="1:40" x14ac:dyDescent="0.15">
      <c r="F2" s="279"/>
      <c r="G2" s="279"/>
      <c r="AM2" s="243" t="s">
        <v>70</v>
      </c>
    </row>
    <row r="3" spans="1:40" ht="13.5" customHeight="1" x14ac:dyDescent="0.15">
      <c r="A3" s="684" t="s">
        <v>180</v>
      </c>
      <c r="B3" s="793"/>
      <c r="C3" s="736"/>
      <c r="D3" s="781" t="s">
        <v>201</v>
      </c>
      <c r="E3" s="782"/>
      <c r="F3" s="781" t="s">
        <v>202</v>
      </c>
      <c r="G3" s="782"/>
      <c r="H3" s="781" t="s">
        <v>203</v>
      </c>
      <c r="I3" s="782"/>
      <c r="J3" s="781" t="s">
        <v>204</v>
      </c>
      <c r="K3" s="782"/>
      <c r="L3" s="781" t="s">
        <v>205</v>
      </c>
      <c r="M3" s="782"/>
      <c r="N3" s="781" t="s">
        <v>206</v>
      </c>
      <c r="O3" s="782"/>
      <c r="P3" s="781" t="s">
        <v>207</v>
      </c>
      <c r="Q3" s="782"/>
      <c r="R3" s="781" t="s">
        <v>208</v>
      </c>
      <c r="S3" s="782"/>
      <c r="T3" s="781" t="s">
        <v>209</v>
      </c>
      <c r="U3" s="782"/>
      <c r="V3" s="781" t="s">
        <v>210</v>
      </c>
      <c r="W3" s="782"/>
      <c r="X3" s="781" t="s">
        <v>211</v>
      </c>
      <c r="Y3" s="782"/>
      <c r="Z3" s="781" t="s">
        <v>212</v>
      </c>
      <c r="AA3" s="782"/>
      <c r="AB3" s="781" t="s">
        <v>213</v>
      </c>
      <c r="AC3" s="782"/>
      <c r="AD3" s="781" t="s">
        <v>214</v>
      </c>
      <c r="AE3" s="782"/>
      <c r="AF3" s="781" t="s">
        <v>215</v>
      </c>
      <c r="AG3" s="782"/>
      <c r="AH3" s="781" t="s">
        <v>216</v>
      </c>
      <c r="AI3" s="782"/>
      <c r="AJ3" s="781" t="s">
        <v>217</v>
      </c>
      <c r="AK3" s="782"/>
      <c r="AL3" s="781" t="s">
        <v>218</v>
      </c>
      <c r="AM3" s="782"/>
    </row>
    <row r="4" spans="1:40" x14ac:dyDescent="0.15">
      <c r="A4" s="737"/>
      <c r="B4" s="794"/>
      <c r="C4" s="738"/>
      <c r="D4" s="775"/>
      <c r="E4" s="783"/>
      <c r="F4" s="775"/>
      <c r="G4" s="783"/>
      <c r="H4" s="775"/>
      <c r="I4" s="783"/>
      <c r="J4" s="775"/>
      <c r="K4" s="783"/>
      <c r="L4" s="775"/>
      <c r="M4" s="783"/>
      <c r="N4" s="775"/>
      <c r="O4" s="783"/>
      <c r="P4" s="775"/>
      <c r="Q4" s="783"/>
      <c r="R4" s="775"/>
      <c r="S4" s="783"/>
      <c r="T4" s="775"/>
      <c r="U4" s="783"/>
      <c r="V4" s="775"/>
      <c r="W4" s="783"/>
      <c r="X4" s="775"/>
      <c r="Y4" s="783"/>
      <c r="Z4" s="775"/>
      <c r="AA4" s="783"/>
      <c r="AB4" s="775"/>
      <c r="AC4" s="783"/>
      <c r="AD4" s="775"/>
      <c r="AE4" s="783"/>
      <c r="AF4" s="775"/>
      <c r="AG4" s="783"/>
      <c r="AH4" s="775"/>
      <c r="AI4" s="783"/>
      <c r="AJ4" s="775"/>
      <c r="AK4" s="783"/>
      <c r="AL4" s="775"/>
      <c r="AM4" s="783"/>
    </row>
    <row r="5" spans="1:40" x14ac:dyDescent="0.15">
      <c r="A5" s="739"/>
      <c r="B5" s="795"/>
      <c r="C5" s="740"/>
      <c r="D5" s="22" t="s">
        <v>219</v>
      </c>
      <c r="E5" s="22" t="s">
        <v>220</v>
      </c>
      <c r="F5" s="22" t="s">
        <v>219</v>
      </c>
      <c r="G5" s="22" t="s">
        <v>220</v>
      </c>
      <c r="H5" s="22" t="s">
        <v>219</v>
      </c>
      <c r="I5" s="22" t="s">
        <v>220</v>
      </c>
      <c r="J5" s="22" t="s">
        <v>219</v>
      </c>
      <c r="K5" s="22" t="s">
        <v>220</v>
      </c>
      <c r="L5" s="22" t="s">
        <v>219</v>
      </c>
      <c r="M5" s="22" t="s">
        <v>220</v>
      </c>
      <c r="N5" s="22" t="s">
        <v>219</v>
      </c>
      <c r="O5" s="22" t="s">
        <v>220</v>
      </c>
      <c r="P5" s="22" t="s">
        <v>219</v>
      </c>
      <c r="Q5" s="22" t="s">
        <v>220</v>
      </c>
      <c r="R5" s="22" t="s">
        <v>219</v>
      </c>
      <c r="S5" s="22" t="s">
        <v>220</v>
      </c>
      <c r="T5" s="22" t="s">
        <v>219</v>
      </c>
      <c r="U5" s="22" t="s">
        <v>220</v>
      </c>
      <c r="V5" s="22" t="s">
        <v>219</v>
      </c>
      <c r="W5" s="22" t="s">
        <v>220</v>
      </c>
      <c r="X5" s="22" t="s">
        <v>219</v>
      </c>
      <c r="Y5" s="22" t="s">
        <v>220</v>
      </c>
      <c r="Z5" s="22" t="s">
        <v>219</v>
      </c>
      <c r="AA5" s="22" t="s">
        <v>220</v>
      </c>
      <c r="AB5" s="22" t="s">
        <v>219</v>
      </c>
      <c r="AC5" s="22" t="s">
        <v>220</v>
      </c>
      <c r="AD5" s="22" t="s">
        <v>219</v>
      </c>
      <c r="AE5" s="22" t="s">
        <v>220</v>
      </c>
      <c r="AF5" s="22" t="s">
        <v>219</v>
      </c>
      <c r="AG5" s="22" t="s">
        <v>220</v>
      </c>
      <c r="AH5" s="22" t="s">
        <v>219</v>
      </c>
      <c r="AI5" s="22" t="s">
        <v>220</v>
      </c>
      <c r="AJ5" s="22" t="s">
        <v>219</v>
      </c>
      <c r="AK5" s="22" t="s">
        <v>220</v>
      </c>
      <c r="AL5" s="22" t="s">
        <v>219</v>
      </c>
      <c r="AM5" s="22" t="s">
        <v>220</v>
      </c>
    </row>
    <row r="6" spans="1:40" s="10" customFormat="1" x14ac:dyDescent="0.15">
      <c r="A6" s="900">
        <v>45748</v>
      </c>
      <c r="B6" s="901"/>
      <c r="C6" s="902"/>
      <c r="D6" s="42" cm="1">
        <f t="array" ref="D6">SUMPRODUCT((MOD(ROW(D8:D$31)-MIN(ROW(D8:D$31)),2)=0)*(D8:D$31&gt;0)*D8:D$31)+SUMPRODUCT((MOD(ROW(D36:D$39)-MIN(ROW(D36:D$39)),2)=0)*(D36:D$39&gt;0)*D36:D$39)</f>
        <v>298</v>
      </c>
      <c r="E6" s="42" cm="1">
        <f t="array" ref="E6">SUMPRODUCT((MOD(ROW(E8:E$31)-MIN(ROW(E8:E$31)),2)=0)*(E8:E$31&gt;0)*E8:E$31)+SUMPRODUCT((MOD(ROW(E36:E$39)-MIN(ROW(E36:E$39)),2)=0)*(E36:E$39&gt;0)*E36:E$39)</f>
        <v>18868.7232</v>
      </c>
      <c r="F6" s="42" cm="1">
        <f t="array" ref="F6">SUMPRODUCT((MOD(ROW(F8:F$31)-MIN(ROW(F8:F$31)),2)=0)*(F8:F$31&gt;0)*F8:F$31)+SUMPRODUCT((MOD(ROW(F36:F$39)-MIN(ROW(F36:F$39)),2)=0)*(F36:F$39&gt;0)*F36:F$39)</f>
        <v>278</v>
      </c>
      <c r="G6" s="42" cm="1">
        <f t="array" ref="G6">SUMPRODUCT((MOD(ROW(G8:G$31)-MIN(ROW(G8:G$31)),2)=0)*(G8:G$31&gt;0)*G8:G$31)+SUMPRODUCT((MOD(ROW(G36:G$39)-MIN(ROW(G36:G$39)),2)=0)*(G36:G$39&gt;0)*G36:G$39)</f>
        <v>18132.191600000002</v>
      </c>
      <c r="H6" s="42" cm="1">
        <f t="array" ref="H6">SUMPRODUCT((MOD(ROW(H8:H$31)-MIN(ROW(H8:H$31)),2)=0)*(H8:H$31&gt;0)*H8:H$31)+SUMPRODUCT((MOD(ROW(H36:H$39)-MIN(ROW(H36:H$39)),2)=0)*(H36:H$39&gt;0)*H36:H$39)</f>
        <v>18</v>
      </c>
      <c r="I6" s="42" cm="1">
        <f t="array" ref="I6">SUMPRODUCT((MOD(ROW(I8:I$31)-MIN(ROW(I8:I$31)),2)=0)*(I8:I$31&gt;0)*I8:I$31)+SUMPRODUCT((MOD(ROW(I36:I$39)-MIN(ROW(I36:I$39)),2)=0)*(I36:I$39&gt;0)*I36:I$39)</f>
        <v>713.1520999999999</v>
      </c>
      <c r="J6" s="42" cm="1">
        <f t="array" ref="J6">SUMPRODUCT((MOD(ROW(J8:J$31)-MIN(ROW(J8:J$31)),2)=0)*(J8:J$31&gt;0)*J8:J$31)+SUMPRODUCT((MOD(ROW(J36:J$39)-MIN(ROW(J36:J$39)),2)=0)*(J36:J$39&gt;0)*J36:J$39)</f>
        <v>0</v>
      </c>
      <c r="K6" s="42" cm="1">
        <f t="array" ref="K6">SUMPRODUCT((MOD(ROW(K8:K$31)-MIN(ROW(K8:K$31)),2)=0)*(K8:K$31&gt;0)*K8:K$31)+SUMPRODUCT((MOD(ROW(K36:K$39)-MIN(ROW(K36:K$39)),2)=0)*(K36:K$39&gt;0)*K36:K$39)</f>
        <v>0</v>
      </c>
      <c r="L6" s="42" cm="1">
        <f t="array" ref="L6">SUMPRODUCT((MOD(ROW(L8:L$31)-MIN(ROW(L8:L$31)),2)=0)*(L8:L$31&gt;0)*L8:L$31)+SUMPRODUCT((MOD(ROW(L36:L$39)-MIN(ROW(L36:L$39)),2)=0)*(L36:L$39&gt;0)*L36:L$39)</f>
        <v>0</v>
      </c>
      <c r="M6" s="42" cm="1">
        <f t="array" ref="M6">SUMPRODUCT((MOD(ROW(M8:M$31)-MIN(ROW(M8:M$31)),2)=0)*(M8:M$31&gt;0)*M8:M$31)+SUMPRODUCT((MOD(ROW(M36:M$39)-MIN(ROW(M36:M$39)),2)=0)*(M36:M$39&gt;0)*M36:M$39)</f>
        <v>0</v>
      </c>
      <c r="N6" s="42" cm="1">
        <f t="array" ref="N6">SUMPRODUCT((MOD(ROW(N8:N$31)-MIN(ROW(N8:N$31)),2)=0)*(N8:N$31&gt;0)*N8:N$31)+SUMPRODUCT((MOD(ROW(N36:N$39)-MIN(ROW(N36:N$39)),2)=0)*(N36:N$39&gt;0)*N36:N$39)</f>
        <v>0</v>
      </c>
      <c r="O6" s="42" cm="1">
        <f t="array" ref="O6">SUMPRODUCT((MOD(ROW(O8:O$31)-MIN(ROW(O8:O$31)),2)=0)*(O8:O$31&gt;0)*O8:O$31)+SUMPRODUCT((MOD(ROW(O36:O$39)-MIN(ROW(O36:O$39)),2)=0)*(O36:O$39&gt;0)*O36:O$39)</f>
        <v>0</v>
      </c>
      <c r="P6" s="42" cm="1">
        <f t="array" ref="P6">SUMPRODUCT((MOD(ROW(P8:P$31)-MIN(ROW(P8:P$31)),2)=0)*(P8:P$31&gt;0)*P8:P$31)+SUMPRODUCT((MOD(ROW(P36:P$39)-MIN(ROW(P36:P$39)),2)=0)*(P36:P$39&gt;0)*P36:P$39)</f>
        <v>0</v>
      </c>
      <c r="Q6" s="42" cm="1">
        <f t="array" ref="Q6">SUMPRODUCT((MOD(ROW(Q8:Q$31)-MIN(ROW(Q8:Q$31)),2)=0)*(Q8:Q$31&gt;0)*Q8:Q$31)+SUMPRODUCT((MOD(ROW(Q36:Q$39)-MIN(ROW(Q36:Q$39)),2)=0)*(Q36:Q$39&gt;0)*Q36:Q$39)</f>
        <v>0</v>
      </c>
      <c r="R6" s="42" cm="1">
        <f t="array" ref="R6">SUMPRODUCT((MOD(ROW(R8:R$31)-MIN(ROW(R8:R$31)),2)=0)*(R8:R$31&gt;0)*R8:R$31)+SUMPRODUCT((MOD(ROW(R36:R$39)-MIN(ROW(R36:R$39)),2)=0)*(R36:R$39&gt;0)*R36:R$39)</f>
        <v>0</v>
      </c>
      <c r="S6" s="42" cm="1">
        <f t="array" ref="S6">SUMPRODUCT((MOD(ROW(S8:S$31)-MIN(ROW(S8:S$31)),2)=0)*(S8:S$31&gt;0)*S8:S$31)+SUMPRODUCT((MOD(ROW(S36:S$39)-MIN(ROW(S36:S$39)),2)=0)*(S36:S$39&gt;0)*S36:S$39)</f>
        <v>0</v>
      </c>
      <c r="T6" s="42" cm="1">
        <f t="array" ref="T6">SUMPRODUCT((MOD(ROW(T8:T$31)-MIN(ROW(T8:T$31)),2)=0)*(T8:T$31&gt;0)*T8:T$31)+SUMPRODUCT((MOD(ROW(T36:T$39)-MIN(ROW(T36:T$39)),2)=0)*(T36:T$39&gt;0)*T36:T$39)</f>
        <v>1</v>
      </c>
      <c r="U6" s="42" cm="1">
        <f t="array" ref="U6">SUMPRODUCT((MOD(ROW(U8:U$31)-MIN(ROW(U8:U$31)),2)=0)*(U8:U$31&gt;0)*U8:U$31)+SUMPRODUCT((MOD(ROW(U36:U$39)-MIN(ROW(U36:U$39)),2)=0)*(U36:U$39&gt;0)*U36:U$39)</f>
        <v>22.9</v>
      </c>
      <c r="V6" s="42" cm="1">
        <f t="array" ref="V6">SUMPRODUCT((MOD(ROW(V8:V$31)-MIN(ROW(V8:V$31)),2)=0)*(V8:V$31&gt;0)*V8:V$31)+SUMPRODUCT((MOD(ROW(V36:V$39)-MIN(ROW(V36:V$39)),2)=0)*(V36:V$39&gt;0)*V36:V$39)</f>
        <v>0</v>
      </c>
      <c r="W6" s="42" cm="1">
        <f t="array" ref="W6">SUMPRODUCT((MOD(ROW(W8:W$31)-MIN(ROW(W8:W$31)),2)=0)*(W8:W$31&gt;0)*W8:W$31)+SUMPRODUCT((MOD(ROW(W36:W$39)-MIN(ROW(W36:W$39)),2)=0)*(W36:W$39&gt;0)*W36:W$39)</f>
        <v>0</v>
      </c>
      <c r="X6" s="42" cm="1">
        <f t="array" ref="X6">SUMPRODUCT((MOD(ROW(X8:X$31)-MIN(ROW(X8:X$31)),2)=0)*(X8:X$31&gt;0)*X8:X$31)+SUMPRODUCT((MOD(ROW(X36:X$39)-MIN(ROW(X36:X$39)),2)=0)*(X36:X$39&gt;0)*X36:X$39)</f>
        <v>0</v>
      </c>
      <c r="Y6" s="42" cm="1">
        <f t="array" ref="Y6">SUMPRODUCT((MOD(ROW(Y8:Y$31)-MIN(ROW(Y8:Y$31)),2)=0)*(Y8:Y$31&gt;0)*Y8:Y$31)+SUMPRODUCT((MOD(ROW(Y36:Y$39)-MIN(ROW(Y36:Y$39)),2)=0)*(Y36:Y$39&gt;0)*Y36:Y$39)</f>
        <v>0</v>
      </c>
      <c r="Z6" s="42" cm="1">
        <f t="array" ref="Z6">SUMPRODUCT((MOD(ROW(Z8:Z$31)-MIN(ROW(Z8:Z$31)),2)=0)*(Z8:Z$31&gt;0)*Z8:Z$31)+SUMPRODUCT((MOD(ROW(Z36:Z$39)-MIN(ROW(Z36:Z$39)),2)=0)*(Z36:Z$39&gt;0)*Z36:Z$39)</f>
        <v>1</v>
      </c>
      <c r="AA6" s="42" cm="1">
        <f t="array" ref="AA6">SUMPRODUCT((MOD(ROW(AA8:AA$31)-MIN(ROW(AA8:AA$31)),2)=0)*(AA8:AA$31&gt;0)*AA8:AA$31)+SUMPRODUCT((MOD(ROW(AA36:AA$39)-MIN(ROW(AA36:AA$39)),2)=0)*(AA36:AA$39&gt;0)*AA36:AA$39)</f>
        <v>0.47949999999999998</v>
      </c>
      <c r="AB6" s="42" cm="1">
        <f t="array" ref="AB6">SUMPRODUCT((MOD(ROW(AB8:AB$31)-MIN(ROW(AB8:AB$31)),2)=0)*(AB8:AB$31&gt;0)*AB8:AB$31)+SUMPRODUCT((MOD(ROW(AB36:AB$39)-MIN(ROW(AB36:AB$39)),2)=0)*(AB36:AB$39&gt;0)*AB36:AB$39)</f>
        <v>0</v>
      </c>
      <c r="AC6" s="42" cm="1">
        <f t="array" ref="AC6">SUMPRODUCT((MOD(ROW(AC8:AC$31)-MIN(ROW(AC8:AC$31)),2)=0)*(AC8:AC$31&gt;0)*AC8:AC$31)+SUMPRODUCT((MOD(ROW(AC36:AC$39)-MIN(ROW(AC36:AC$39)),2)=0)*(AC36:AC$39&gt;0)*AC36:AC$39)</f>
        <v>0</v>
      </c>
      <c r="AD6" s="42" cm="1">
        <f t="array" ref="AD6">SUMPRODUCT((MOD(ROW(AD8:AD$31)-MIN(ROW(AD8:AD$31)),2)=0)*(AD8:AD$31&gt;0)*AD8:AD$31)+SUMPRODUCT((MOD(ROW(AD36:AD$39)-MIN(ROW(AD36:AD$39)),2)=0)*(AD36:AD$39&gt;0)*AD36:AD$39)</f>
        <v>0</v>
      </c>
      <c r="AE6" s="42" cm="1">
        <f t="array" ref="AE6">SUMPRODUCT((MOD(ROW(AE8:AE$31)-MIN(ROW(AE8:AE$31)),2)=0)*(AE8:AE$31&gt;0)*AE8:AE$31)+SUMPRODUCT((MOD(ROW(AE36:AE$39)-MIN(ROW(AE36:AE$39)),2)=0)*(AE36:AE$39&gt;0)*AE36:AE$39)</f>
        <v>0</v>
      </c>
      <c r="AF6" s="42" cm="1">
        <f t="array" ref="AF6">SUMPRODUCT((MOD(ROW(AF8:AF$31)-MIN(ROW(AF8:AF$31)),2)=0)*(AF8:AF$31&gt;0)*AF8:AF$31)+SUMPRODUCT((MOD(ROW(AF36:AF$39)-MIN(ROW(AF36:AF$39)),2)=0)*(AF36:AF$39&gt;0)*AF36:AF$39)</f>
        <v>0</v>
      </c>
      <c r="AG6" s="42" cm="1">
        <f t="array" ref="AG6">SUMPRODUCT((MOD(ROW(AG8:AG$31)-MIN(ROW(AG8:AG$31)),2)=0)*(AG8:AG$31&gt;0)*AG8:AG$31)+SUMPRODUCT((MOD(ROW(AG36:AG$39)-MIN(ROW(AG36:AG$39)),2)=0)*(AG36:AG$39&gt;0)*AG36:AG$39)</f>
        <v>0</v>
      </c>
      <c r="AH6" s="42" cm="1">
        <f t="array" ref="AH6">SUMPRODUCT((MOD(ROW(AH8:AH$31)-MIN(ROW(AH8:AH$31)),2)=0)*(AH8:AH$31&gt;0)*AH8:AH$31)+SUMPRODUCT((MOD(ROW(AH36:AH$39)-MIN(ROW(AH36:AH$39)),2)=0)*(AH36:AH$39&gt;0)*AH36:AH$39)</f>
        <v>0</v>
      </c>
      <c r="AI6" s="42" cm="1">
        <f t="array" ref="AI6">SUMPRODUCT((MOD(ROW(AI8:AI$31)-MIN(ROW(AI8:AI$31)),2)=0)*(AI8:AI$31&gt;0)*AI8:AI$31)+SUMPRODUCT((MOD(ROW(AI36:AI$39)-MIN(ROW(AI36:AI$39)),2)=0)*(AI36:AI$39&gt;0)*AI36:AI$39)</f>
        <v>0</v>
      </c>
      <c r="AJ6" s="42" cm="1">
        <f t="array" ref="AJ6">SUMPRODUCT((MOD(ROW(AJ8:AJ$31)-MIN(ROW(AJ8:AJ$31)),2)=0)*(AJ8:AJ$31&gt;0)*AJ8:AJ$31)+SUMPRODUCT((MOD(ROW(AJ36:AJ$39)-MIN(ROW(AJ36:AJ$39)),2)=0)*(AJ36:AJ$39&gt;0)*AJ36:AJ$39)</f>
        <v>0</v>
      </c>
      <c r="AK6" s="42" cm="1">
        <f t="array" ref="AK6">SUMPRODUCT((MOD(ROW(AK8:AK$31)-MIN(ROW(AK8:AK$31)),2)=0)*(AK8:AK$31&gt;0)*AK8:AK$31)+SUMPRODUCT((MOD(ROW(AK36:AK$39)-MIN(ROW(AK36:AK$39)),2)=0)*(AK36:AK$39&gt;0)*AK36:AK$39)</f>
        <v>0</v>
      </c>
      <c r="AL6" s="42" cm="1">
        <f t="array" ref="AL6">SUMPRODUCT((MOD(ROW(AL8:AL$31)-MIN(ROW(AL8:AL$31)),2)=0)*(AL8:AL$31&gt;0)*AL8:AL$31)+SUMPRODUCT((MOD(ROW(AL36:AL$39)-MIN(ROW(AL36:AL$39)),2)=0)*(AL36:AL$39&gt;0)*AL36:AL$39)</f>
        <v>0</v>
      </c>
      <c r="AM6" s="42" cm="1">
        <f t="array" ref="AM6">SUMPRODUCT((MOD(ROW(AM8:AM$31)-MIN(ROW(AM8:AM$31)),2)=0)*(AM8:AM$31&gt;0)*AM8:AM$31)+SUMPRODUCT((MOD(ROW(AM36:AM$39)-MIN(ROW(AM36:AM$39)),2)=0)*(AM36:AM$39&gt;0)*AM36:AM$39)</f>
        <v>0</v>
      </c>
    </row>
    <row r="7" spans="1:40" ht="15" thickBot="1" x14ac:dyDescent="0.2">
      <c r="A7" s="280"/>
      <c r="B7" s="789" t="s">
        <v>221</v>
      </c>
      <c r="C7" s="790"/>
      <c r="D7" s="59"/>
      <c r="E7" s="59"/>
      <c r="F7" s="59"/>
      <c r="G7" s="59"/>
      <c r="H7" s="42" cm="1">
        <f t="array" ref="H7">SUMPRODUCT((MOD(ROW(H9:H$31)-MIN(ROW(H9:H$31)),2)=0)*(H9:H$31&gt;0)*H9:H$31)+SUMPRODUCT((MOD(ROW(H37:H$39)-MIN(ROW(H37:H$39)),2)=0)*(H37:H$39&gt;0)*H37:H$39)</f>
        <v>0</v>
      </c>
      <c r="I7" s="42" cm="1">
        <f t="array" ref="I7">SUMPRODUCT((MOD(ROW(I9:I$31)-MIN(ROW(I9:I$31)),2)=0)*(I9:I$31&gt;0)*I9:I$31)+SUMPRODUCT((MOD(ROW(I37:I$39)-MIN(ROW(I37:I$39)),2)=0)*(I37:I$39&gt;0)*I37:I$39)</f>
        <v>0</v>
      </c>
      <c r="J7" s="42" cm="1">
        <f t="array" ref="J7">SUMPRODUCT((MOD(ROW(J9:J$31)-MIN(ROW(J9:J$31)),2)=0)*(J9:J$31&gt;0)*J9:J$31)+SUMPRODUCT((MOD(ROW(J37:J$39)-MIN(ROW(J37:J$39)),2)=0)*(J37:J$39&gt;0)*J37:J$39)</f>
        <v>0</v>
      </c>
      <c r="K7" s="42" cm="1">
        <f t="array" ref="K7">SUMPRODUCT((MOD(ROW(K9:K$31)-MIN(ROW(K9:K$31)),2)=0)*(K9:K$31&gt;0)*K9:K$31)+SUMPRODUCT((MOD(ROW(K37:K$39)-MIN(ROW(K37:K$39)),2)=0)*(K37:K$39&gt;0)*K37:K$39)</f>
        <v>0</v>
      </c>
      <c r="L7" s="42" cm="1">
        <f t="array" ref="L7">SUMPRODUCT((MOD(ROW(L9:L$31)-MIN(ROW(L9:L$31)),2)=0)*(L9:L$31&gt;0)*L9:L$31)+SUMPRODUCT((MOD(ROW(L37:L$39)-MIN(ROW(L37:L$39)),2)=0)*(L37:L$39&gt;0)*L37:L$39)</f>
        <v>0</v>
      </c>
      <c r="M7" s="42" cm="1">
        <f t="array" ref="M7">SUMPRODUCT((MOD(ROW(M9:M$31)-MIN(ROW(M9:M$31)),2)=0)*(M9:M$31&gt;0)*M9:M$31)+SUMPRODUCT((MOD(ROW(M37:M$39)-MIN(ROW(M37:M$39)),2)=0)*(M37:M$39&gt;0)*M37:M$39)</f>
        <v>0</v>
      </c>
      <c r="N7" s="42" cm="1">
        <f t="array" ref="N7">SUMPRODUCT((MOD(ROW(N9:N$31)-MIN(ROW(N9:N$31)),2)=0)*(N9:N$31&gt;0)*N9:N$31)+SUMPRODUCT((MOD(ROW(N37:N$39)-MIN(ROW(N37:N$39)),2)=0)*(N37:N$39&gt;0)*N37:N$39)</f>
        <v>0</v>
      </c>
      <c r="O7" s="42" cm="1">
        <f t="array" ref="O7">SUMPRODUCT((MOD(ROW(O9:O$31)-MIN(ROW(O9:O$31)),2)=0)*(O9:O$31&gt;0)*O9:O$31)+SUMPRODUCT((MOD(ROW(O37:O$39)-MIN(ROW(O37:O$39)),2)=0)*(O37:O$39&gt;0)*O37:O$39)</f>
        <v>0</v>
      </c>
      <c r="P7" s="42" cm="1">
        <f t="array" ref="P7">SUMPRODUCT((MOD(ROW(P9:P$31)-MIN(ROW(P9:P$31)),2)=0)*(P9:P$31&gt;0)*P9:P$31)+SUMPRODUCT((MOD(ROW(P37:P$39)-MIN(ROW(P37:P$39)),2)=0)*(P37:P$39&gt;0)*P37:P$39)</f>
        <v>0</v>
      </c>
      <c r="Q7" s="42" cm="1">
        <f t="array" ref="Q7">SUMPRODUCT((MOD(ROW(Q9:Q$31)-MIN(ROW(Q9:Q$31)),2)=0)*(Q9:Q$31&gt;0)*Q9:Q$31)+SUMPRODUCT((MOD(ROW(Q37:Q$39)-MIN(ROW(Q37:Q$39)),2)=0)*(Q37:Q$39&gt;0)*Q37:Q$39)</f>
        <v>0</v>
      </c>
      <c r="R7" s="42" cm="1">
        <f t="array" ref="R7">SUMPRODUCT((MOD(ROW(R9:R$31)-MIN(ROW(R9:R$31)),2)=0)*(R9:R$31&gt;0)*R9:R$31)+SUMPRODUCT((MOD(ROW(R37:R$39)-MIN(ROW(R37:R$39)),2)=0)*(R37:R$39&gt;0)*R37:R$39)</f>
        <v>0</v>
      </c>
      <c r="S7" s="42" cm="1">
        <f t="array" ref="S7">SUMPRODUCT((MOD(ROW(S9:S$31)-MIN(ROW(S9:S$31)),2)=0)*(S9:S$31&gt;0)*S9:S$31)+SUMPRODUCT((MOD(ROW(S37:S$39)-MIN(ROW(S37:S$39)),2)=0)*(S37:S$39&gt;0)*S37:S$39)</f>
        <v>0</v>
      </c>
      <c r="T7" s="42" cm="1">
        <f t="array" ref="T7">SUMPRODUCT((MOD(ROW(T9:T$31)-MIN(ROW(T9:T$31)),2)=0)*(T9:T$31&gt;0)*T9:T$31)+SUMPRODUCT((MOD(ROW(T37:T$39)-MIN(ROW(T37:T$39)),2)=0)*(T37:T$39&gt;0)*T37:T$39)</f>
        <v>0</v>
      </c>
      <c r="U7" s="42" cm="1">
        <f t="array" ref="U7">SUMPRODUCT((MOD(ROW(U9:U$31)-MIN(ROW(U9:U$31)),2)=0)*(U9:U$31&gt;0)*U9:U$31)+SUMPRODUCT((MOD(ROW(U37:U$39)-MIN(ROW(U37:U$39)),2)=0)*(U37:U$39&gt;0)*U37:U$39)</f>
        <v>0</v>
      </c>
      <c r="V7" s="42" cm="1">
        <f t="array" ref="V7">SUMPRODUCT((MOD(ROW(V9:V$31)-MIN(ROW(V9:V$31)),2)=0)*(V9:V$31&gt;0)*V9:V$31)+SUMPRODUCT((MOD(ROW(V37:V$39)-MIN(ROW(V37:V$39)),2)=0)*(V37:V$39&gt;0)*V37:V$39)</f>
        <v>0</v>
      </c>
      <c r="W7" s="42" cm="1">
        <f t="array" ref="W7">SUMPRODUCT((MOD(ROW(W9:W$31)-MIN(ROW(W9:W$31)),2)=0)*(W9:W$31&gt;0)*W9:W$31)+SUMPRODUCT((MOD(ROW(W37:W$39)-MIN(ROW(W37:W$39)),2)=0)*(W37:W$39&gt;0)*W37:W$39)</f>
        <v>0</v>
      </c>
      <c r="X7" s="42" cm="1">
        <f t="array" ref="X7">SUMPRODUCT((MOD(ROW(X9:X$31)-MIN(ROW(X9:X$31)),2)=0)*(X9:X$31&gt;0)*X9:X$31)+SUMPRODUCT((MOD(ROW(X37:X$39)-MIN(ROW(X37:X$39)),2)=0)*(X37:X$39&gt;0)*X37:X$39)</f>
        <v>0</v>
      </c>
      <c r="Y7" s="42" cm="1">
        <f t="array" ref="Y7">SUMPRODUCT((MOD(ROW(Y9:Y$31)-MIN(ROW(Y9:Y$31)),2)=0)*(Y9:Y$31&gt;0)*Y9:Y$31)+SUMPRODUCT((MOD(ROW(Y37:Y$39)-MIN(ROW(Y37:Y$39)),2)=0)*(Y37:Y$39&gt;0)*Y37:Y$39)</f>
        <v>0</v>
      </c>
      <c r="Z7" s="42" cm="1">
        <f t="array" ref="Z7">SUMPRODUCT((MOD(ROW(Z9:Z$31)-MIN(ROW(Z9:Z$31)),2)=0)*(Z9:Z$31&gt;0)*Z9:Z$31)+SUMPRODUCT((MOD(ROW(Z37:Z$39)-MIN(ROW(Z37:Z$39)),2)=0)*(Z37:Z$39&gt;0)*Z37:Z$39)</f>
        <v>0</v>
      </c>
      <c r="AA7" s="42" cm="1">
        <f t="array" ref="AA7">SUMPRODUCT((MOD(ROW(AA9:AA$31)-MIN(ROW(AA9:AA$31)),2)=0)*(AA9:AA$31&gt;0)*AA9:AA$31)+SUMPRODUCT((MOD(ROW(AA37:AA$39)-MIN(ROW(AA37:AA$39)),2)=0)*(AA37:AA$39&gt;0)*AA37:AA$39)</f>
        <v>0</v>
      </c>
      <c r="AB7" s="42" cm="1">
        <f t="array" ref="AB7">SUMPRODUCT((MOD(ROW(AB9:AB$31)-MIN(ROW(AB9:AB$31)),2)=0)*(AB9:AB$31&gt;0)*AB9:AB$31)+SUMPRODUCT((MOD(ROW(AB37:AB$39)-MIN(ROW(AB37:AB$39)),2)=0)*(AB37:AB$39&gt;0)*AB37:AB$39)</f>
        <v>0</v>
      </c>
      <c r="AC7" s="42" cm="1">
        <f t="array" ref="AC7">SUMPRODUCT((MOD(ROW(AC9:AC$31)-MIN(ROW(AC9:AC$31)),2)=0)*(AC9:AC$31&gt;0)*AC9:AC$31)+SUMPRODUCT((MOD(ROW(AC37:AC$39)-MIN(ROW(AC37:AC$39)),2)=0)*(AC37:AC$39&gt;0)*AC37:AC$39)</f>
        <v>0</v>
      </c>
      <c r="AD7" s="42" cm="1">
        <f t="array" ref="AD7">SUMPRODUCT((MOD(ROW(AD9:AD$31)-MIN(ROW(AD9:AD$31)),2)=0)*(AD9:AD$31&gt;0)*AD9:AD$31)+SUMPRODUCT((MOD(ROW(AD37:AD$39)-MIN(ROW(AD37:AD$39)),2)=0)*(AD37:AD$39&gt;0)*AD37:AD$39)</f>
        <v>0</v>
      </c>
      <c r="AE7" s="42" cm="1">
        <f t="array" ref="AE7">SUMPRODUCT((MOD(ROW(AE9:AE$31)-MIN(ROW(AE9:AE$31)),2)=0)*(AE9:AE$31&gt;0)*AE9:AE$31)+SUMPRODUCT((MOD(ROW(AE37:AE$39)-MIN(ROW(AE37:AE$39)),2)=0)*(AE37:AE$39&gt;0)*AE37:AE$39)</f>
        <v>0</v>
      </c>
      <c r="AF7" s="42" cm="1">
        <f t="array" ref="AF7">SUMPRODUCT((MOD(ROW(AF9:AF$31)-MIN(ROW(AF9:AF$31)),2)=0)*(AF9:AF$31&gt;0)*AF9:AF$31)+SUMPRODUCT((MOD(ROW(AF37:AF$39)-MIN(ROW(AF37:AF$39)),2)=0)*(AF37:AF$39&gt;0)*AF37:AF$39)</f>
        <v>0</v>
      </c>
      <c r="AG7" s="42" cm="1">
        <f t="array" ref="AG7">SUMPRODUCT((MOD(ROW(AG9:AG$31)-MIN(ROW(AG9:AG$31)),2)=0)*(AG9:AG$31&gt;0)*AG9:AG$31)+SUMPRODUCT((MOD(ROW(AG37:AG$39)-MIN(ROW(AG37:AG$39)),2)=0)*(AG37:AG$39&gt;0)*AG37:AG$39)</f>
        <v>0</v>
      </c>
      <c r="AH7" s="42" cm="1">
        <f t="array" ref="AH7">SUMPRODUCT((MOD(ROW(AH9:AH$31)-MIN(ROW(AH9:AH$31)),2)=0)*(AH9:AH$31&gt;0)*AH9:AH$31)+SUMPRODUCT((MOD(ROW(AH37:AH$39)-MIN(ROW(AH37:AH$39)),2)=0)*(AH37:AH$39&gt;0)*AH37:AH$39)</f>
        <v>0</v>
      </c>
      <c r="AI7" s="42" cm="1">
        <f t="array" ref="AI7">SUMPRODUCT((MOD(ROW(AI9:AI$31)-MIN(ROW(AI9:AI$31)),2)=0)*(AI9:AI$31&gt;0)*AI9:AI$31)+SUMPRODUCT((MOD(ROW(AI37:AI$39)-MIN(ROW(AI37:AI$39)),2)=0)*(AI37:AI$39&gt;0)*AI37:AI$39)</f>
        <v>0</v>
      </c>
      <c r="AJ7" s="42" cm="1">
        <f t="array" ref="AJ7">SUMPRODUCT((MOD(ROW(AJ9:AJ$31)-MIN(ROW(AJ9:AJ$31)),2)=0)*(AJ9:AJ$31&gt;0)*AJ9:AJ$31)+SUMPRODUCT((MOD(ROW(AJ37:AJ$39)-MIN(ROW(AJ37:AJ$39)),2)=0)*(AJ37:AJ$39&gt;0)*AJ37:AJ$39)</f>
        <v>1</v>
      </c>
      <c r="AK7" s="42" cm="1">
        <f t="array" ref="AK7">SUMPRODUCT((MOD(ROW(AK9:AK$31)-MIN(ROW(AK9:AK$31)),2)=0)*(AK9:AK$31&gt;0)*AK9:AK$31)+SUMPRODUCT((MOD(ROW(AK37:AK$39)-MIN(ROW(AK37:AK$39)),2)=0)*(AK37:AK$39&gt;0)*AK37:AK$39)</f>
        <v>51.46</v>
      </c>
      <c r="AL7" s="42" cm="1">
        <f t="array" ref="AL7">SUMPRODUCT((MOD(ROW(AL9:AL$31)-MIN(ROW(AL9:AL$31)),2)=0)*(AL9:AL$31&gt;0)*AL9:AL$31)+SUMPRODUCT((MOD(ROW(AL37:AL$39)-MIN(ROW(AL37:AL$39)),2)=0)*(AL37:AL$39&gt;0)*AL37:AL$39)</f>
        <v>0</v>
      </c>
      <c r="AM7" s="42" cm="1">
        <f t="array" ref="AM7">SUMPRODUCT((MOD(ROW(AM9:AM$31)-MIN(ROW(AM9:AM$31)),2)=0)*(AM9:AM$31&gt;0)*AM9:AM$31)+SUMPRODUCT((MOD(ROW(AM37:AM$39)-MIN(ROW(AM37:AM$39)),2)=0)*(AM37:AM$39&gt;0)*AM37:AM$39)</f>
        <v>0</v>
      </c>
    </row>
    <row r="8" spans="1:40" ht="12.95" customHeight="1" thickTop="1" x14ac:dyDescent="0.15">
      <c r="A8" s="791" t="s">
        <v>130</v>
      </c>
      <c r="B8" s="872"/>
      <c r="C8" s="33" t="s">
        <v>130</v>
      </c>
      <c r="D8" s="34">
        <f>SUMIF(F8,"&gt;0")+SUMIF(H8,"&gt;0")+SUMIF(J8,"&gt;0")+SUMIF(L8,"&gt;0")+SUMIF(N8,"&gt;0")+SUMIF(P8,"&gt;0")+SUMIF(R8,"&gt;0")+SUMIF(T8,"&gt;0")+SUMIF(V8,"&gt;0")+SUMIF(X8,"&gt;0")+SUMIF(Z8,"&gt;0")+SUMIF(AB8,"&gt;0")+SUMIF(AD8,"&gt;0")+SUMIF(AF8,"&gt;0")+SUMIF(AH8,"&gt;0")+SUMIF(AJ8,"&gt;0")+SUMIF(AL8,"&gt;0")</f>
        <v>0</v>
      </c>
      <c r="E8" s="34">
        <f>SUMIF(G8,"&gt;0")+SUMIF(I8,"&gt;0")+SUMIF(K8,"&gt;0")+SUMIF(M8,"&gt;0")+SUMIF(O8,"&gt;0")+SUMIF(Q8,"&gt;0")+SUMIF(S8,"&gt;0")+SUMIF(U8,"&gt;0")+SUMIF(W8,"&gt;0")+SUMIF(Y8,"&gt;0")+SUMIF(AA8,"&gt;0")+SUMIF(AC8,"&gt;0")+SUMIF(AE8,"&gt;0")+SUMIF(AG8,"&gt;0")+SUMIF(AI8,"&gt;0")+SUMIF(AK8,"&gt;0")+SUMIF(AM8,"&gt;0")</f>
        <v>0</v>
      </c>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row>
    <row r="9" spans="1:40" s="10" customFormat="1" x14ac:dyDescent="0.15">
      <c r="A9" s="26"/>
      <c r="B9" s="784" t="s">
        <v>222</v>
      </c>
      <c r="C9" s="785"/>
      <c r="D9" s="35"/>
      <c r="E9" s="35"/>
      <c r="F9" s="35"/>
      <c r="G9" s="35"/>
      <c r="H9" s="201"/>
      <c r="I9" s="201"/>
      <c r="J9" s="201"/>
      <c r="K9" s="201"/>
      <c r="L9" s="201"/>
      <c r="M9" s="201"/>
      <c r="N9" s="201"/>
      <c r="O9" s="201"/>
      <c r="P9" s="201"/>
      <c r="Q9" s="201"/>
      <c r="R9" s="201"/>
      <c r="S9" s="201"/>
      <c r="T9" s="201"/>
      <c r="U9" s="201"/>
      <c r="V9" s="201"/>
      <c r="W9" s="201"/>
      <c r="X9" s="201"/>
      <c r="Y9" s="201"/>
      <c r="Z9" s="201"/>
      <c r="AA9" s="201"/>
      <c r="AB9" s="201"/>
      <c r="AC9" s="201"/>
      <c r="AD9" s="201"/>
      <c r="AE9" s="201"/>
      <c r="AF9" s="201"/>
      <c r="AG9" s="201"/>
      <c r="AH9" s="201"/>
      <c r="AI9" s="201"/>
      <c r="AJ9" s="201"/>
      <c r="AK9" s="201"/>
      <c r="AL9" s="201"/>
      <c r="AM9" s="201"/>
      <c r="AN9" s="5"/>
    </row>
    <row r="10" spans="1:40" x14ac:dyDescent="0.15">
      <c r="A10" s="796" t="s">
        <v>131</v>
      </c>
      <c r="B10" s="797"/>
      <c r="C10" s="25" t="s">
        <v>131</v>
      </c>
      <c r="D10" s="36">
        <f>SUMIF(F10,"&gt;0")+SUMIF(H10,"&gt;0")+SUMIF(J10,"&gt;0")+SUMIF(L10,"&gt;0")+SUMIF(N10,"&gt;0")+SUMIF(P10,"&gt;0")+SUMIF(R10,"&gt;0")+SUMIF(T10,"&gt;0")+SUMIF(V10,"&gt;0")+SUMIF(X10,"&gt;0")+SUMIF(Z10,"&gt;0")+SUMIF(AB10,"&gt;0")+SUMIF(AD10,"&gt;0")+SUMIF(AF10,"&gt;0")+SUMIF(AH10,"&gt;0")+SUMIF(AJ10,"&gt;0")+SUMIF(AL10,"&gt;0")</f>
        <v>18</v>
      </c>
      <c r="E10" s="36">
        <f>SUMIF(G10,"&gt;0")+SUMIF(I10,"&gt;0")+SUMIF(K10,"&gt;0")+SUMIF(M10,"&gt;0")+SUMIF(O10,"&gt;0")+SUMIF(Q10,"&gt;0")+SUMIF(S10,"&gt;0")+SUMIF(U10,"&gt;0")+SUMIF(W10,"&gt;0")+SUMIF(Y10,"&gt;0")+SUMIF(AA10,"&gt;0")+SUMIF(AC10,"&gt;0")+SUMIF(AE10,"&gt;0")+SUMIF(AG10,"&gt;0")+SUMIF(AI10,"&gt;0")+SUMIF(AK10,"&gt;0")+SUMIF(AM10,"&gt;0")</f>
        <v>1084.3860999999999</v>
      </c>
      <c r="F10" s="274">
        <v>17</v>
      </c>
      <c r="G10" s="274">
        <v>1041.1460999999999</v>
      </c>
      <c r="H10" s="274">
        <v>1</v>
      </c>
      <c r="I10" s="274">
        <v>43.24</v>
      </c>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row>
    <row r="11" spans="1:40" s="10" customFormat="1" x14ac:dyDescent="0.15">
      <c r="A11" s="37"/>
      <c r="B11" s="784" t="s">
        <v>222</v>
      </c>
      <c r="C11" s="785"/>
      <c r="D11" s="35"/>
      <c r="E11" s="35"/>
      <c r="F11" s="35"/>
      <c r="G11" s="35"/>
      <c r="H11" s="201"/>
      <c r="I11" s="201"/>
      <c r="J11" s="201"/>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1"/>
      <c r="AH11" s="201"/>
      <c r="AI11" s="201"/>
      <c r="AJ11" s="201"/>
      <c r="AK11" s="201"/>
      <c r="AL11" s="201"/>
      <c r="AM11" s="201"/>
      <c r="AN11" s="5"/>
    </row>
    <row r="12" spans="1:40" ht="12.95" customHeight="1" x14ac:dyDescent="0.15">
      <c r="A12" s="796" t="s">
        <v>223</v>
      </c>
      <c r="B12" s="797"/>
      <c r="C12" s="25" t="s">
        <v>132</v>
      </c>
      <c r="D12" s="36">
        <f>SUMIF(F12,"&gt;0")+SUMIF(H12,"&gt;0")+SUMIF(J12,"&gt;0")+SUMIF(L12,"&gt;0")+SUMIF(N12,"&gt;0")+SUMIF(P12,"&gt;0")+SUMIF(R12,"&gt;0")+SUMIF(T12,"&gt;0")+SUMIF(V12,"&gt;0")+SUMIF(X12,"&gt;0")+SUMIF(Z12,"&gt;0")+SUMIF(AB12,"&gt;0")+SUMIF(AD12,"&gt;0")+SUMIF(AF12,"&gt;0")+SUMIF(AH12,"&gt;0")+SUMIF(AJ12,"&gt;0")+SUMIF(AL12,"&gt;0")</f>
        <v>17</v>
      </c>
      <c r="E12" s="36">
        <f>SUMIF(G12,"&gt;0")+SUMIF(I12,"&gt;0")+SUMIF(K12,"&gt;0")+SUMIF(M12,"&gt;0")+SUMIF(O12,"&gt;0")+SUMIF(Q12,"&gt;0")+SUMIF(S12,"&gt;0")+SUMIF(U12,"&gt;0")+SUMIF(W12,"&gt;0")+SUMIF(Y12,"&gt;0")+SUMIF(AA12,"&gt;0")+SUMIF(AC12,"&gt;0")+SUMIF(AE12,"&gt;0")+SUMIF(AG12,"&gt;0")+SUMIF(AI12,"&gt;0")+SUMIF(AK12,"&gt;0")+SUMIF(AM12,"&gt;0")</f>
        <v>815.40980000000002</v>
      </c>
      <c r="F12" s="274">
        <v>13</v>
      </c>
      <c r="G12" s="274">
        <v>729.27980000000002</v>
      </c>
      <c r="H12" s="274">
        <v>4</v>
      </c>
      <c r="I12" s="274">
        <v>86.13</v>
      </c>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row>
    <row r="13" spans="1:40" s="10" customFormat="1" ht="12.95" customHeight="1" x14ac:dyDescent="0.15">
      <c r="A13" s="37"/>
      <c r="B13" s="784" t="s">
        <v>222</v>
      </c>
      <c r="C13" s="785"/>
      <c r="D13" s="35"/>
      <c r="E13" s="35"/>
      <c r="F13" s="35"/>
      <c r="G13" s="35"/>
      <c r="H13" s="201"/>
      <c r="I13" s="201"/>
      <c r="J13" s="201"/>
      <c r="K13" s="201"/>
      <c r="L13" s="201"/>
      <c r="M13" s="201"/>
      <c r="N13" s="201"/>
      <c r="O13" s="201"/>
      <c r="P13" s="201"/>
      <c r="Q13" s="201"/>
      <c r="R13" s="201"/>
      <c r="S13" s="201"/>
      <c r="T13" s="201"/>
      <c r="U13" s="201"/>
      <c r="V13" s="201"/>
      <c r="W13" s="201"/>
      <c r="X13" s="201"/>
      <c r="Y13" s="201"/>
      <c r="Z13" s="201"/>
      <c r="AA13" s="201"/>
      <c r="AB13" s="201"/>
      <c r="AC13" s="201"/>
      <c r="AD13" s="201"/>
      <c r="AE13" s="201"/>
      <c r="AF13" s="201"/>
      <c r="AG13" s="201"/>
      <c r="AH13" s="201"/>
      <c r="AI13" s="201"/>
      <c r="AJ13" s="201"/>
      <c r="AK13" s="201"/>
      <c r="AL13" s="201"/>
      <c r="AM13" s="201"/>
      <c r="AN13" s="5"/>
    </row>
    <row r="14" spans="1:40" ht="12.95" customHeight="1" x14ac:dyDescent="0.15">
      <c r="A14" s="796" t="s">
        <v>224</v>
      </c>
      <c r="B14" s="797"/>
      <c r="C14" s="25" t="s">
        <v>133</v>
      </c>
      <c r="D14" s="36">
        <f>SUMIF(F14,"&gt;0")+SUMIF(H14,"&gt;0")+SUMIF(J14,"&gt;0")+SUMIF(L14,"&gt;0")+SUMIF(N14,"&gt;0")+SUMIF(P14,"&gt;0")+SUMIF(R14,"&gt;0")+SUMIF(T14,"&gt;0")+SUMIF(V14,"&gt;0")+SUMIF(X14,"&gt;0")+SUMIF(Z14,"&gt;0")+SUMIF(AB14,"&gt;0")+SUMIF(AD14,"&gt;0")+SUMIF(AF14,"&gt;0")+SUMIF(AH14,"&gt;0")+SUMIF(AJ14,"&gt;0")+SUMIF(AL14,"&gt;0")</f>
        <v>8</v>
      </c>
      <c r="E14" s="36">
        <f>SUMIF(G14,"&gt;0")+SUMIF(I14,"&gt;0")+SUMIF(K14,"&gt;0")+SUMIF(M14,"&gt;0")+SUMIF(O14,"&gt;0")+SUMIF(Q14,"&gt;0")+SUMIF(S14,"&gt;0")+SUMIF(U14,"&gt;0")+SUMIF(W14,"&gt;0")+SUMIF(Y14,"&gt;0")+SUMIF(AA14,"&gt;0")+SUMIF(AC14,"&gt;0")+SUMIF(AE14,"&gt;0")+SUMIF(AG14,"&gt;0")+SUMIF(AI14,"&gt;0")+SUMIF(AK14,"&gt;0")+SUMIF(AM14,"&gt;0")</f>
        <v>355.15879999999999</v>
      </c>
      <c r="F14" s="274">
        <v>8</v>
      </c>
      <c r="G14" s="274">
        <v>355.15879999999999</v>
      </c>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c r="AK14" s="274"/>
      <c r="AL14" s="274"/>
      <c r="AM14" s="274"/>
    </row>
    <row r="15" spans="1:40" s="10" customFormat="1" ht="12.95" customHeight="1" x14ac:dyDescent="0.15">
      <c r="A15" s="37"/>
      <c r="B15" s="784" t="s">
        <v>222</v>
      </c>
      <c r="C15" s="785"/>
      <c r="D15" s="35"/>
      <c r="E15" s="35"/>
      <c r="F15" s="35"/>
      <c r="G15" s="35"/>
      <c r="H15" s="201"/>
      <c r="I15" s="201"/>
      <c r="J15" s="201"/>
      <c r="K15" s="201"/>
      <c r="L15" s="201"/>
      <c r="M15" s="201"/>
      <c r="N15" s="201"/>
      <c r="O15" s="201"/>
      <c r="P15" s="201"/>
      <c r="Q15" s="201"/>
      <c r="R15" s="201"/>
      <c r="S15" s="201"/>
      <c r="T15" s="201"/>
      <c r="U15" s="201"/>
      <c r="V15" s="201"/>
      <c r="W15" s="201"/>
      <c r="X15" s="201"/>
      <c r="Y15" s="201"/>
      <c r="Z15" s="201"/>
      <c r="AA15" s="201"/>
      <c r="AB15" s="201"/>
      <c r="AC15" s="201"/>
      <c r="AD15" s="201"/>
      <c r="AE15" s="201"/>
      <c r="AF15" s="201"/>
      <c r="AG15" s="201"/>
      <c r="AH15" s="201"/>
      <c r="AI15" s="201"/>
      <c r="AJ15" s="201"/>
      <c r="AK15" s="201"/>
      <c r="AL15" s="201"/>
      <c r="AM15" s="201"/>
      <c r="AN15" s="5"/>
    </row>
    <row r="16" spans="1:40" ht="12.95" customHeight="1" x14ac:dyDescent="0.15">
      <c r="A16" s="796" t="s">
        <v>225</v>
      </c>
      <c r="B16" s="797"/>
      <c r="C16" s="25" t="s">
        <v>134</v>
      </c>
      <c r="D16" s="36">
        <f>SUMIF(F16,"&gt;0")+SUMIF(H16,"&gt;0")+SUMIF(J16,"&gt;0")+SUMIF(L16,"&gt;0")+SUMIF(N16,"&gt;0")+SUMIF(P16,"&gt;0")+SUMIF(R16,"&gt;0")+SUMIF(T16,"&gt;0")+SUMIF(V16,"&gt;0")+SUMIF(X16,"&gt;0")+SUMIF(Z16,"&gt;0")+SUMIF(AB16,"&gt;0")+SUMIF(AD16,"&gt;0")+SUMIF(AF16,"&gt;0")+SUMIF(AH16,"&gt;0")+SUMIF(AJ16,"&gt;0")+SUMIF(AL16,"&gt;0")</f>
        <v>40</v>
      </c>
      <c r="E16" s="36">
        <f>SUMIF(G16,"&gt;0")+SUMIF(I16,"&gt;0")+SUMIF(K16,"&gt;0")+SUMIF(M16,"&gt;0")+SUMIF(O16,"&gt;0")+SUMIF(Q16,"&gt;0")+SUMIF(S16,"&gt;0")+SUMIF(U16,"&gt;0")+SUMIF(W16,"&gt;0")+SUMIF(Y16,"&gt;0")+SUMIF(AA16,"&gt;0")+SUMIF(AC16,"&gt;0")+SUMIF(AE16,"&gt;0")+SUMIF(AG16,"&gt;0")+SUMIF(AI16,"&gt;0")+SUMIF(AK16,"&gt;0")+SUMIF(AM16,"&gt;0")</f>
        <v>3908.9867999999997</v>
      </c>
      <c r="F16" s="274">
        <v>38</v>
      </c>
      <c r="G16" s="274">
        <v>3880.8829999999998</v>
      </c>
      <c r="H16" s="274">
        <v>1</v>
      </c>
      <c r="I16" s="274">
        <v>5.2038000000000002</v>
      </c>
      <c r="J16" s="274"/>
      <c r="K16" s="274"/>
      <c r="L16" s="274"/>
      <c r="M16" s="274"/>
      <c r="N16" s="274"/>
      <c r="O16" s="274"/>
      <c r="P16" s="274"/>
      <c r="Q16" s="274"/>
      <c r="R16" s="274"/>
      <c r="S16" s="274"/>
      <c r="T16" s="274">
        <v>1</v>
      </c>
      <c r="U16" s="274">
        <v>22.9</v>
      </c>
      <c r="V16" s="274"/>
      <c r="W16" s="274"/>
      <c r="X16" s="274"/>
      <c r="Y16" s="274"/>
      <c r="Z16" s="274"/>
      <c r="AA16" s="274"/>
      <c r="AB16" s="274"/>
      <c r="AC16" s="274"/>
      <c r="AD16" s="274"/>
      <c r="AE16" s="274"/>
      <c r="AF16" s="274"/>
      <c r="AG16" s="274"/>
      <c r="AH16" s="274"/>
      <c r="AI16" s="274"/>
      <c r="AJ16" s="274"/>
      <c r="AK16" s="274"/>
      <c r="AL16" s="274"/>
      <c r="AM16" s="274"/>
    </row>
    <row r="17" spans="1:40" s="10" customFormat="1" ht="12.95" customHeight="1" x14ac:dyDescent="0.15">
      <c r="A17" s="37"/>
      <c r="B17" s="784" t="s">
        <v>222</v>
      </c>
      <c r="C17" s="785"/>
      <c r="D17" s="35"/>
      <c r="E17" s="35"/>
      <c r="F17" s="35"/>
      <c r="G17" s="35"/>
      <c r="H17" s="201"/>
      <c r="I17" s="201"/>
      <c r="J17" s="201"/>
      <c r="K17" s="201"/>
      <c r="L17" s="201"/>
      <c r="M17" s="201"/>
      <c r="N17" s="201"/>
      <c r="O17" s="201"/>
      <c r="P17" s="201"/>
      <c r="Q17" s="201"/>
      <c r="R17" s="201"/>
      <c r="S17" s="201"/>
      <c r="T17" s="201"/>
      <c r="U17" s="201"/>
      <c r="V17" s="201"/>
      <c r="W17" s="201"/>
      <c r="X17" s="201"/>
      <c r="Y17" s="201"/>
      <c r="Z17" s="201"/>
      <c r="AA17" s="201"/>
      <c r="AB17" s="201"/>
      <c r="AC17" s="201"/>
      <c r="AD17" s="201"/>
      <c r="AE17" s="201"/>
      <c r="AF17" s="201"/>
      <c r="AG17" s="201"/>
      <c r="AH17" s="201"/>
      <c r="AI17" s="201"/>
      <c r="AJ17" s="201"/>
      <c r="AK17" s="201"/>
      <c r="AL17" s="201"/>
      <c r="AM17" s="201"/>
      <c r="AN17" s="5"/>
    </row>
    <row r="18" spans="1:40" ht="12.95" customHeight="1" x14ac:dyDescent="0.15">
      <c r="A18" s="796" t="s">
        <v>226</v>
      </c>
      <c r="B18" s="797"/>
      <c r="C18" s="25" t="s">
        <v>135</v>
      </c>
      <c r="D18" s="36">
        <f>SUMIF(F18,"&gt;0")+SUMIF(H18,"&gt;0")+SUMIF(J18,"&gt;0")+SUMIF(L18,"&gt;0")+SUMIF(N18,"&gt;0")+SUMIF(P18,"&gt;0")+SUMIF(R18,"&gt;0")+SUMIF(T18,"&gt;0")+SUMIF(V18,"&gt;0")+SUMIF(X18,"&gt;0")+SUMIF(Z18,"&gt;0")+SUMIF(AB18,"&gt;0")+SUMIF(AD18,"&gt;0")+SUMIF(AF18,"&gt;0")+SUMIF(AH18,"&gt;0")+SUMIF(AJ18,"&gt;0")+SUMIF(AL18,"&gt;0")</f>
        <v>9</v>
      </c>
      <c r="E18" s="36">
        <f>SUMIF(G18,"&gt;0")+SUMIF(I18,"&gt;0")+SUMIF(K18,"&gt;0")+SUMIF(M18,"&gt;0")+SUMIF(O18,"&gt;0")+SUMIF(Q18,"&gt;0")+SUMIF(S18,"&gt;0")+SUMIF(U18,"&gt;0")+SUMIF(W18,"&gt;0")+SUMIF(Y18,"&gt;0")+SUMIF(AA18,"&gt;0")+SUMIF(AC18,"&gt;0")+SUMIF(AE18,"&gt;0")+SUMIF(AG18,"&gt;0")+SUMIF(AI18,"&gt;0")+SUMIF(AK18,"&gt;0")+SUMIF(AM18,"&gt;0")</f>
        <v>594.99740000000008</v>
      </c>
      <c r="F18" s="274">
        <v>8</v>
      </c>
      <c r="G18" s="274">
        <v>519.65740000000005</v>
      </c>
      <c r="H18" s="274">
        <v>1</v>
      </c>
      <c r="I18" s="274">
        <v>75.34</v>
      </c>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row>
    <row r="19" spans="1:40" s="10" customFormat="1" ht="12.95" customHeight="1" x14ac:dyDescent="0.15">
      <c r="A19" s="37"/>
      <c r="B19" s="784" t="s">
        <v>222</v>
      </c>
      <c r="C19" s="785"/>
      <c r="D19" s="35"/>
      <c r="E19" s="35"/>
      <c r="F19" s="35"/>
      <c r="G19" s="35"/>
      <c r="H19" s="201"/>
      <c r="I19" s="201"/>
      <c r="J19" s="201"/>
      <c r="K19" s="201"/>
      <c r="L19" s="201"/>
      <c r="M19" s="201"/>
      <c r="N19" s="201"/>
      <c r="O19" s="201"/>
      <c r="P19" s="201"/>
      <c r="Q19" s="201"/>
      <c r="R19" s="201"/>
      <c r="S19" s="201"/>
      <c r="T19" s="201"/>
      <c r="U19" s="201"/>
      <c r="V19" s="201"/>
      <c r="W19" s="201"/>
      <c r="X19" s="201"/>
      <c r="Y19" s="201"/>
      <c r="Z19" s="201"/>
      <c r="AA19" s="201"/>
      <c r="AB19" s="201"/>
      <c r="AC19" s="201"/>
      <c r="AD19" s="201"/>
      <c r="AE19" s="201"/>
      <c r="AF19" s="201"/>
      <c r="AG19" s="201"/>
      <c r="AH19" s="201"/>
      <c r="AI19" s="201"/>
      <c r="AJ19" s="201"/>
      <c r="AK19" s="201"/>
      <c r="AL19" s="201"/>
      <c r="AM19" s="201"/>
      <c r="AN19" s="5"/>
    </row>
    <row r="20" spans="1:40" ht="12.95" customHeight="1" x14ac:dyDescent="0.15">
      <c r="A20" s="796" t="s">
        <v>227</v>
      </c>
      <c r="B20" s="797"/>
      <c r="C20" s="25" t="s">
        <v>136</v>
      </c>
      <c r="D20" s="36">
        <f>SUMIF(F20,"&gt;0")+SUMIF(H20,"&gt;0")+SUMIF(J20,"&gt;0")+SUMIF(L20,"&gt;0")+SUMIF(N20,"&gt;0")+SUMIF(P20,"&gt;0")+SUMIF(R20,"&gt;0")+SUMIF(T20,"&gt;0")+SUMIF(V20,"&gt;0")+SUMIF(X20,"&gt;0")+SUMIF(Z20,"&gt;0")+SUMIF(AB20,"&gt;0")+SUMIF(AD20,"&gt;0")+SUMIF(AF20,"&gt;0")+SUMIF(AH20,"&gt;0")+SUMIF(AJ20,"&gt;0")+SUMIF(AL20,"&gt;0")</f>
        <v>24</v>
      </c>
      <c r="E20" s="36">
        <f>SUMIF(G20,"&gt;0")+SUMIF(I20,"&gt;0")+SUMIF(K20,"&gt;0")+SUMIF(M20,"&gt;0")+SUMIF(O20,"&gt;0")+SUMIF(Q20,"&gt;0")+SUMIF(S20,"&gt;0")+SUMIF(U20,"&gt;0")+SUMIF(W20,"&gt;0")+SUMIF(Y20,"&gt;0")+SUMIF(AA20,"&gt;0")+SUMIF(AC20,"&gt;0")+SUMIF(AE20,"&gt;0")+SUMIF(AG20,"&gt;0")+SUMIF(AI20,"&gt;0")+SUMIF(AK20,"&gt;0")+SUMIF(AM20,"&gt;0")</f>
        <v>1210.3222000000001</v>
      </c>
      <c r="F20" s="274">
        <v>23</v>
      </c>
      <c r="G20" s="274">
        <v>1160.4122</v>
      </c>
      <c r="H20" s="274">
        <v>1</v>
      </c>
      <c r="I20" s="274">
        <v>49.91</v>
      </c>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row>
    <row r="21" spans="1:40" s="10" customFormat="1" ht="12.95" customHeight="1" x14ac:dyDescent="0.15">
      <c r="A21" s="37"/>
      <c r="B21" s="784" t="s">
        <v>222</v>
      </c>
      <c r="C21" s="785"/>
      <c r="D21" s="35"/>
      <c r="E21" s="35"/>
      <c r="F21" s="35"/>
      <c r="G21" s="35"/>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5"/>
    </row>
    <row r="22" spans="1:40" ht="12.95" customHeight="1" x14ac:dyDescent="0.15">
      <c r="A22" s="796" t="s">
        <v>228</v>
      </c>
      <c r="B22" s="797"/>
      <c r="C22" s="25" t="s">
        <v>137</v>
      </c>
      <c r="D22" s="36">
        <f>SUMIF(F22,"&gt;0")+SUMIF(H22,"&gt;0")+SUMIF(J22,"&gt;0")+SUMIF(L22,"&gt;0")+SUMIF(N22,"&gt;0")+SUMIF(P22,"&gt;0")+SUMIF(R22,"&gt;0")+SUMIF(T22,"&gt;0")+SUMIF(V22,"&gt;0")+SUMIF(X22,"&gt;0")+SUMIF(Z22,"&gt;0")+SUMIF(AB22,"&gt;0")+SUMIF(AD22,"&gt;0")+SUMIF(AF22,"&gt;0")+SUMIF(AH22,"&gt;0")+SUMIF(AJ22,"&gt;0")+SUMIF(AL22,"&gt;0")</f>
        <v>35</v>
      </c>
      <c r="E22" s="36">
        <f>SUMIF(G22,"&gt;0")+SUMIF(I22,"&gt;0")+SUMIF(K22,"&gt;0")+SUMIF(M22,"&gt;0")+SUMIF(O22,"&gt;0")+SUMIF(Q22,"&gt;0")+SUMIF(S22,"&gt;0")+SUMIF(U22,"&gt;0")+SUMIF(W22,"&gt;0")+SUMIF(Y22,"&gt;0")+SUMIF(AA22,"&gt;0")+SUMIF(AC22,"&gt;0")+SUMIF(AE22,"&gt;0")+SUMIF(AG22,"&gt;0")+SUMIF(AI22,"&gt;0")+SUMIF(AK22,"&gt;0")+SUMIF(AM22,"&gt;0")</f>
        <v>2304.4518000000003</v>
      </c>
      <c r="F22" s="274">
        <v>32</v>
      </c>
      <c r="G22" s="274">
        <v>2229.7004000000002</v>
      </c>
      <c r="H22" s="274">
        <v>3</v>
      </c>
      <c r="I22" s="274">
        <v>74.751400000000004</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row>
    <row r="23" spans="1:40" s="10" customFormat="1" ht="12.95" customHeight="1" x14ac:dyDescent="0.15">
      <c r="A23" s="37"/>
      <c r="B23" s="784" t="s">
        <v>222</v>
      </c>
      <c r="C23" s="785"/>
      <c r="D23" s="35"/>
      <c r="E23" s="35"/>
      <c r="F23" s="35"/>
      <c r="G23" s="35"/>
      <c r="H23" s="201"/>
      <c r="I23" s="201"/>
      <c r="J23" s="201"/>
      <c r="K23" s="201"/>
      <c r="L23" s="201"/>
      <c r="M23" s="201"/>
      <c r="N23" s="201"/>
      <c r="O23" s="201"/>
      <c r="P23" s="201"/>
      <c r="Q23" s="201"/>
      <c r="R23" s="201"/>
      <c r="S23" s="201"/>
      <c r="T23" s="201"/>
      <c r="U23" s="201"/>
      <c r="V23" s="201"/>
      <c r="W23" s="201"/>
      <c r="X23" s="201"/>
      <c r="Y23" s="201"/>
      <c r="Z23" s="201"/>
      <c r="AA23" s="201"/>
      <c r="AB23" s="201"/>
      <c r="AC23" s="201"/>
      <c r="AD23" s="201"/>
      <c r="AE23" s="201"/>
      <c r="AF23" s="201"/>
      <c r="AG23" s="201"/>
      <c r="AH23" s="201"/>
      <c r="AI23" s="201"/>
      <c r="AJ23" s="201"/>
      <c r="AK23" s="201"/>
      <c r="AL23" s="201"/>
      <c r="AM23" s="201"/>
      <c r="AN23" s="5"/>
    </row>
    <row r="24" spans="1:40" ht="12.95" customHeight="1" x14ac:dyDescent="0.15">
      <c r="A24" s="796" t="s">
        <v>229</v>
      </c>
      <c r="B24" s="797"/>
      <c r="C24" s="25" t="s">
        <v>138</v>
      </c>
      <c r="D24" s="36">
        <f>SUMIF(F24,"&gt;0")+SUMIF(H24,"&gt;0")+SUMIF(J24,"&gt;0")+SUMIF(L24,"&gt;0")+SUMIF(N24,"&gt;0")+SUMIF(P24,"&gt;0")+SUMIF(R24,"&gt;0")+SUMIF(T24,"&gt;0")+SUMIF(V24,"&gt;0")+SUMIF(X24,"&gt;0")+SUMIF(Z24,"&gt;0")+SUMIF(AB24,"&gt;0")+SUMIF(AD24,"&gt;0")+SUMIF(AF24,"&gt;0")+SUMIF(AH24,"&gt;0")+SUMIF(AJ24,"&gt;0")+SUMIF(AL24,"&gt;0")</f>
        <v>78</v>
      </c>
      <c r="E24" s="36">
        <f>SUMIF(G24,"&gt;0")+SUMIF(I24,"&gt;0")+SUMIF(K24,"&gt;0")+SUMIF(M24,"&gt;0")+SUMIF(O24,"&gt;0")+SUMIF(Q24,"&gt;0")+SUMIF(S24,"&gt;0")+SUMIF(U24,"&gt;0")+SUMIF(W24,"&gt;0")+SUMIF(Y24,"&gt;0")+SUMIF(AA24,"&gt;0")+SUMIF(AC24,"&gt;0")+SUMIF(AE24,"&gt;0")+SUMIF(AG24,"&gt;0")+SUMIF(AI24,"&gt;0")+SUMIF(AK24,"&gt;0")+SUMIF(AM24,"&gt;0")</f>
        <v>3043.79</v>
      </c>
      <c r="F24" s="274">
        <v>77</v>
      </c>
      <c r="G24" s="274">
        <v>3033.0056</v>
      </c>
      <c r="H24" s="274">
        <v>1</v>
      </c>
      <c r="I24" s="274">
        <v>10.7844</v>
      </c>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row>
    <row r="25" spans="1:40" s="10" customFormat="1" ht="12.95" customHeight="1" x14ac:dyDescent="0.15">
      <c r="A25" s="37"/>
      <c r="B25" s="784" t="s">
        <v>222</v>
      </c>
      <c r="C25" s="785"/>
      <c r="D25" s="35"/>
      <c r="E25" s="35"/>
      <c r="F25" s="35"/>
      <c r="G25" s="35"/>
      <c r="H25" s="201"/>
      <c r="I25" s="201"/>
      <c r="J25" s="201"/>
      <c r="K25" s="201"/>
      <c r="L25" s="201"/>
      <c r="M25" s="201"/>
      <c r="N25" s="201"/>
      <c r="O25" s="201"/>
      <c r="P25" s="201"/>
      <c r="Q25" s="201"/>
      <c r="R25" s="201"/>
      <c r="S25" s="201"/>
      <c r="T25" s="201"/>
      <c r="U25" s="201"/>
      <c r="V25" s="201"/>
      <c r="W25" s="201"/>
      <c r="X25" s="201"/>
      <c r="Y25" s="201"/>
      <c r="Z25" s="201"/>
      <c r="AA25" s="201"/>
      <c r="AB25" s="201"/>
      <c r="AC25" s="201"/>
      <c r="AD25" s="201"/>
      <c r="AE25" s="201"/>
      <c r="AF25" s="201"/>
      <c r="AG25" s="201"/>
      <c r="AH25" s="201"/>
      <c r="AI25" s="201"/>
      <c r="AJ25" s="201"/>
      <c r="AK25" s="201"/>
      <c r="AL25" s="201"/>
      <c r="AM25" s="201"/>
      <c r="AN25" s="5"/>
    </row>
    <row r="26" spans="1:40" ht="12.95" customHeight="1" x14ac:dyDescent="0.15">
      <c r="A26" s="796" t="s">
        <v>230</v>
      </c>
      <c r="B26" s="797"/>
      <c r="C26" s="25" t="s">
        <v>140</v>
      </c>
      <c r="D26" s="36">
        <f>SUMIF(F26,"&gt;0")+SUMIF(H26,"&gt;0")+SUMIF(J26,"&gt;0")+SUMIF(L26,"&gt;0")+SUMIF(N26,"&gt;0")+SUMIF(P26,"&gt;0")+SUMIF(R26,"&gt;0")+SUMIF(T26,"&gt;0")+SUMIF(V26,"&gt;0")+SUMIF(X26,"&gt;0")+SUMIF(Z26,"&gt;0")+SUMIF(AB26,"&gt;0")+SUMIF(AD26,"&gt;0")+SUMIF(AF26,"&gt;0")+SUMIF(AH26,"&gt;0")+SUMIF(AJ26,"&gt;0")+SUMIF(AL26,"&gt;0")</f>
        <v>18</v>
      </c>
      <c r="E26" s="36">
        <f>SUMIF(G26,"&gt;0")+SUMIF(I26,"&gt;0")+SUMIF(K26,"&gt;0")+SUMIF(M26,"&gt;0")+SUMIF(O26,"&gt;0")+SUMIF(Q26,"&gt;0")+SUMIF(S26,"&gt;0")+SUMIF(U26,"&gt;0")+SUMIF(W26,"&gt;0")+SUMIF(Y26,"&gt;0")+SUMIF(AA26,"&gt;0")+SUMIF(AC26,"&gt;0")+SUMIF(AE26,"&gt;0")+SUMIF(AG26,"&gt;0")+SUMIF(AI26,"&gt;0")+SUMIF(AK26,"&gt;0")+SUMIF(AM26,"&gt;0")</f>
        <v>1371.9081000000001</v>
      </c>
      <c r="F26" s="274">
        <v>18</v>
      </c>
      <c r="G26" s="274">
        <v>1371.9081000000001</v>
      </c>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c r="AK26" s="274"/>
      <c r="AL26" s="274"/>
      <c r="AM26" s="274"/>
    </row>
    <row r="27" spans="1:40" s="10" customFormat="1" ht="12.95" customHeight="1" x14ac:dyDescent="0.15">
      <c r="A27" s="37"/>
      <c r="B27" s="784" t="s">
        <v>222</v>
      </c>
      <c r="C27" s="785"/>
      <c r="D27" s="35"/>
      <c r="E27" s="35"/>
      <c r="F27" s="35"/>
      <c r="G27" s="35"/>
      <c r="H27" s="201"/>
      <c r="I27" s="201"/>
      <c r="J27" s="201"/>
      <c r="K27" s="201"/>
      <c r="L27" s="201"/>
      <c r="M27" s="201"/>
      <c r="N27" s="201"/>
      <c r="O27" s="201"/>
      <c r="P27" s="201"/>
      <c r="Q27" s="201"/>
      <c r="R27" s="201"/>
      <c r="S27" s="201"/>
      <c r="T27" s="201"/>
      <c r="U27" s="201"/>
      <c r="V27" s="201"/>
      <c r="W27" s="201"/>
      <c r="X27" s="201"/>
      <c r="Y27" s="201"/>
      <c r="Z27" s="201"/>
      <c r="AA27" s="201"/>
      <c r="AB27" s="201"/>
      <c r="AC27" s="201"/>
      <c r="AD27" s="201"/>
      <c r="AE27" s="201"/>
      <c r="AF27" s="201"/>
      <c r="AG27" s="201"/>
      <c r="AH27" s="201"/>
      <c r="AI27" s="201"/>
      <c r="AJ27" s="201"/>
      <c r="AK27" s="201"/>
      <c r="AL27" s="201"/>
      <c r="AM27" s="201"/>
      <c r="AN27" s="5"/>
    </row>
    <row r="28" spans="1:40" ht="12.95" customHeight="1" x14ac:dyDescent="0.15">
      <c r="A28" s="796" t="s">
        <v>231</v>
      </c>
      <c r="B28" s="797"/>
      <c r="C28" s="25" t="s">
        <v>98</v>
      </c>
      <c r="D28" s="36">
        <f>SUMIF(F28,"&gt;0")+SUMIF(H28,"&gt;0")+SUMIF(J28,"&gt;0")+SUMIF(L28,"&gt;0")+SUMIF(N28,"&gt;0")+SUMIF(P28,"&gt;0")+SUMIF(R28,"&gt;0")+SUMIF(T28,"&gt;0")+SUMIF(V28,"&gt;0")+SUMIF(X28,"&gt;0")+SUMIF(Z28,"&gt;0")+SUMIF(AB28,"&gt;0")+SUMIF(AD28,"&gt;0")+SUMIF(AF28,"&gt;0")+SUMIF(AH28,"&gt;0")+SUMIF(AJ28,"&gt;0")+SUMIF(AL28,"&gt;0")</f>
        <v>10</v>
      </c>
      <c r="E28" s="36">
        <f>SUMIF(G28,"&gt;0")+SUMIF(I28,"&gt;0")+SUMIF(K28,"&gt;0")+SUMIF(M28,"&gt;0")+SUMIF(O28,"&gt;0")+SUMIF(Q28,"&gt;0")+SUMIF(S28,"&gt;0")+SUMIF(U28,"&gt;0")+SUMIF(W28,"&gt;0")+SUMIF(Y28,"&gt;0")+SUMIF(AA28,"&gt;0")+SUMIF(AC28,"&gt;0")+SUMIF(AE28,"&gt;0")+SUMIF(AG28,"&gt;0")+SUMIF(AI28,"&gt;0")+SUMIF(AK28,"&gt;0")+SUMIF(AM28,"&gt;0")</f>
        <v>1040.8407</v>
      </c>
      <c r="F28" s="274">
        <v>8</v>
      </c>
      <c r="G28" s="274">
        <v>737.76070000000004</v>
      </c>
      <c r="H28" s="274">
        <v>2</v>
      </c>
      <c r="I28" s="274">
        <v>303.08</v>
      </c>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c r="AK28" s="274"/>
      <c r="AL28" s="274"/>
      <c r="AM28" s="274"/>
    </row>
    <row r="29" spans="1:40" s="10" customFormat="1" ht="12.95" customHeight="1" x14ac:dyDescent="0.15">
      <c r="A29" s="37"/>
      <c r="B29" s="784" t="s">
        <v>222</v>
      </c>
      <c r="C29" s="785"/>
      <c r="D29" s="35"/>
      <c r="E29" s="35"/>
      <c r="F29" s="35"/>
      <c r="G29" s="35"/>
      <c r="H29" s="201"/>
      <c r="I29" s="201"/>
      <c r="J29" s="201"/>
      <c r="K29" s="201"/>
      <c r="L29" s="201"/>
      <c r="M29" s="201"/>
      <c r="N29" s="201"/>
      <c r="O29" s="201"/>
      <c r="P29" s="201"/>
      <c r="Q29" s="201"/>
      <c r="R29" s="201"/>
      <c r="S29" s="201"/>
      <c r="T29" s="201"/>
      <c r="U29" s="201"/>
      <c r="V29" s="201"/>
      <c r="W29" s="201"/>
      <c r="X29" s="201"/>
      <c r="Y29" s="201"/>
      <c r="Z29" s="201"/>
      <c r="AA29" s="201"/>
      <c r="AB29" s="201"/>
      <c r="AC29" s="201"/>
      <c r="AD29" s="201"/>
      <c r="AE29" s="201"/>
      <c r="AF29" s="201"/>
      <c r="AG29" s="201"/>
      <c r="AH29" s="201"/>
      <c r="AI29" s="201"/>
      <c r="AJ29" s="201"/>
      <c r="AK29" s="201"/>
      <c r="AL29" s="201"/>
      <c r="AM29" s="201"/>
      <c r="AN29" s="5"/>
    </row>
    <row r="30" spans="1:40" ht="12.95" customHeight="1" x14ac:dyDescent="0.15">
      <c r="A30" s="796" t="s">
        <v>39</v>
      </c>
      <c r="B30" s="797"/>
      <c r="C30" s="144" t="s">
        <v>141</v>
      </c>
      <c r="D30" s="39">
        <f>SUMIF(D32,"&gt;0")+SUMIF(D34,"&gt;0")</f>
        <v>9</v>
      </c>
      <c r="E30" s="39">
        <f>SUMIF(E32,"&gt;0")+SUMIF(E34,"&gt;0")</f>
        <v>929.62910000000011</v>
      </c>
      <c r="F30" s="39">
        <f t="shared" ref="F30:AM30" si="0">IF(F32&gt;0,F32,0)+IF(F34&gt;0,F34,0)</f>
        <v>8</v>
      </c>
      <c r="G30" s="39">
        <f t="shared" si="0"/>
        <v>929.14959999999996</v>
      </c>
      <c r="H30" s="39">
        <f t="shared" si="0"/>
        <v>0</v>
      </c>
      <c r="I30" s="39">
        <f t="shared" si="0"/>
        <v>0</v>
      </c>
      <c r="J30" s="39">
        <f t="shared" si="0"/>
        <v>0</v>
      </c>
      <c r="K30" s="39">
        <f t="shared" si="0"/>
        <v>0</v>
      </c>
      <c r="L30" s="39">
        <f t="shared" si="0"/>
        <v>0</v>
      </c>
      <c r="M30" s="39">
        <f t="shared" si="0"/>
        <v>0</v>
      </c>
      <c r="N30" s="39">
        <f t="shared" si="0"/>
        <v>0</v>
      </c>
      <c r="O30" s="39">
        <f t="shared" si="0"/>
        <v>0</v>
      </c>
      <c r="P30" s="39">
        <f t="shared" si="0"/>
        <v>0</v>
      </c>
      <c r="Q30" s="39">
        <f t="shared" si="0"/>
        <v>0</v>
      </c>
      <c r="R30" s="39">
        <f t="shared" si="0"/>
        <v>0</v>
      </c>
      <c r="S30" s="39">
        <f t="shared" si="0"/>
        <v>0</v>
      </c>
      <c r="T30" s="39">
        <f t="shared" si="0"/>
        <v>0</v>
      </c>
      <c r="U30" s="39">
        <f t="shared" si="0"/>
        <v>0</v>
      </c>
      <c r="V30" s="39">
        <f t="shared" si="0"/>
        <v>0</v>
      </c>
      <c r="W30" s="39">
        <f t="shared" si="0"/>
        <v>0</v>
      </c>
      <c r="X30" s="39">
        <f t="shared" si="0"/>
        <v>0</v>
      </c>
      <c r="Y30" s="39">
        <f t="shared" si="0"/>
        <v>0</v>
      </c>
      <c r="Z30" s="39">
        <f t="shared" si="0"/>
        <v>1</v>
      </c>
      <c r="AA30" s="39">
        <f t="shared" si="0"/>
        <v>0.47949999999999998</v>
      </c>
      <c r="AB30" s="39">
        <f t="shared" si="0"/>
        <v>0</v>
      </c>
      <c r="AC30" s="39">
        <f t="shared" si="0"/>
        <v>0</v>
      </c>
      <c r="AD30" s="39">
        <f t="shared" si="0"/>
        <v>0</v>
      </c>
      <c r="AE30" s="39">
        <f t="shared" si="0"/>
        <v>0</v>
      </c>
      <c r="AF30" s="39">
        <f t="shared" si="0"/>
        <v>0</v>
      </c>
      <c r="AG30" s="39">
        <f t="shared" si="0"/>
        <v>0</v>
      </c>
      <c r="AH30" s="39">
        <f t="shared" si="0"/>
        <v>0</v>
      </c>
      <c r="AI30" s="39">
        <f t="shared" si="0"/>
        <v>0</v>
      </c>
      <c r="AJ30" s="39">
        <f t="shared" si="0"/>
        <v>0</v>
      </c>
      <c r="AK30" s="39">
        <f t="shared" si="0"/>
        <v>0</v>
      </c>
      <c r="AL30" s="39">
        <f t="shared" si="0"/>
        <v>0</v>
      </c>
      <c r="AM30" s="39">
        <f t="shared" si="0"/>
        <v>0</v>
      </c>
    </row>
    <row r="31" spans="1:40" s="10" customFormat="1" ht="12.95" customHeight="1" x14ac:dyDescent="0.15">
      <c r="A31" s="649"/>
      <c r="B31" s="896" t="s">
        <v>222</v>
      </c>
      <c r="C31" s="897"/>
      <c r="D31" s="650"/>
      <c r="E31" s="650"/>
      <c r="F31" s="650"/>
      <c r="G31" s="650"/>
      <c r="H31" s="651">
        <f t="shared" ref="H31:AM31" si="1">IF(H33&gt;0,H33,0)+IF(H35&gt;0,H35,0)</f>
        <v>0</v>
      </c>
      <c r="I31" s="651">
        <f t="shared" si="1"/>
        <v>0</v>
      </c>
      <c r="J31" s="651">
        <f t="shared" si="1"/>
        <v>0</v>
      </c>
      <c r="K31" s="651">
        <f t="shared" si="1"/>
        <v>0</v>
      </c>
      <c r="L31" s="651">
        <f t="shared" si="1"/>
        <v>0</v>
      </c>
      <c r="M31" s="651">
        <f t="shared" si="1"/>
        <v>0</v>
      </c>
      <c r="N31" s="651">
        <f t="shared" si="1"/>
        <v>0</v>
      </c>
      <c r="O31" s="651">
        <f t="shared" si="1"/>
        <v>0</v>
      </c>
      <c r="P31" s="651">
        <f t="shared" si="1"/>
        <v>0</v>
      </c>
      <c r="Q31" s="651">
        <f t="shared" si="1"/>
        <v>0</v>
      </c>
      <c r="R31" s="651">
        <f t="shared" si="1"/>
        <v>0</v>
      </c>
      <c r="S31" s="651">
        <f t="shared" si="1"/>
        <v>0</v>
      </c>
      <c r="T31" s="651">
        <f t="shared" si="1"/>
        <v>0</v>
      </c>
      <c r="U31" s="651">
        <f t="shared" si="1"/>
        <v>0</v>
      </c>
      <c r="V31" s="651">
        <f t="shared" si="1"/>
        <v>0</v>
      </c>
      <c r="W31" s="651">
        <f t="shared" si="1"/>
        <v>0</v>
      </c>
      <c r="X31" s="651">
        <f t="shared" si="1"/>
        <v>0</v>
      </c>
      <c r="Y31" s="651">
        <f t="shared" si="1"/>
        <v>0</v>
      </c>
      <c r="Z31" s="651">
        <f t="shared" si="1"/>
        <v>0</v>
      </c>
      <c r="AA31" s="651">
        <f t="shared" si="1"/>
        <v>0</v>
      </c>
      <c r="AB31" s="651">
        <f t="shared" si="1"/>
        <v>0</v>
      </c>
      <c r="AC31" s="651">
        <f t="shared" si="1"/>
        <v>0</v>
      </c>
      <c r="AD31" s="651">
        <f t="shared" si="1"/>
        <v>0</v>
      </c>
      <c r="AE31" s="651">
        <f t="shared" si="1"/>
        <v>0</v>
      </c>
      <c r="AF31" s="651">
        <f t="shared" si="1"/>
        <v>0</v>
      </c>
      <c r="AG31" s="651">
        <f t="shared" si="1"/>
        <v>0</v>
      </c>
      <c r="AH31" s="651">
        <f t="shared" si="1"/>
        <v>0</v>
      </c>
      <c r="AI31" s="651">
        <f t="shared" si="1"/>
        <v>0</v>
      </c>
      <c r="AJ31" s="651">
        <f t="shared" si="1"/>
        <v>1</v>
      </c>
      <c r="AK31" s="651">
        <f t="shared" si="1"/>
        <v>51.46</v>
      </c>
      <c r="AL31" s="651">
        <f t="shared" si="1"/>
        <v>0</v>
      </c>
      <c r="AM31" s="651">
        <f t="shared" si="1"/>
        <v>0</v>
      </c>
      <c r="AN31" s="5"/>
    </row>
    <row r="32" spans="1:40" ht="12.95" customHeight="1" x14ac:dyDescent="0.15">
      <c r="A32" s="898"/>
      <c r="B32" s="899"/>
      <c r="C32" s="25" t="s">
        <v>41</v>
      </c>
      <c r="D32" s="36">
        <f>SUMIF(F32,"&gt;0")+SUMIF(H32,"&gt;0")+SUMIF(J32,"&gt;0")+SUMIF(L32,"&gt;0")+SUMIF(N32,"&gt;0")+SUMIF(P32,"&gt;0")+SUMIF(R32,"&gt;0")+SUMIF(T32,"&gt;0")+SUMIF(V32,"&gt;0")+SUMIF(X32,"&gt;0")+SUMIF(Z32,"&gt;0")+SUMIF(AB32,"&gt;0")+SUMIF(AD32,"&gt;0")+SUMIF(AF32,"&gt;0")+SUMIF(AH32,"&gt;0")+SUMIF(AJ32,"&gt;0")+SUMIF(AL32,"&gt;0")</f>
        <v>8</v>
      </c>
      <c r="E32" s="36">
        <f>SUMIF(G32,"&gt;0")+SUMIF(I32,"&gt;0")+SUMIF(K32,"&gt;0")+SUMIF(M32,"&gt;0")+SUMIF(O32,"&gt;0")+SUMIF(Q32,"&gt;0")+SUMIF(S32,"&gt;0")+SUMIF(U32,"&gt;0")+SUMIF(W32,"&gt;0")+SUMIF(Y32,"&gt;0")+SUMIF(AA32,"&gt;0")+SUMIF(AC32,"&gt;0")+SUMIF(AE32,"&gt;0")+SUMIF(AG32,"&gt;0")+SUMIF(AI32,"&gt;0")+SUMIF(AK32,"&gt;0")+SUMIF(AM32,"&gt;0")</f>
        <v>743.68910000000005</v>
      </c>
      <c r="F32" s="274">
        <v>7</v>
      </c>
      <c r="G32" s="274">
        <v>743.20960000000002</v>
      </c>
      <c r="H32" s="274"/>
      <c r="I32" s="274"/>
      <c r="J32" s="274"/>
      <c r="K32" s="274"/>
      <c r="L32" s="274"/>
      <c r="M32" s="274"/>
      <c r="N32" s="274"/>
      <c r="O32" s="274"/>
      <c r="P32" s="274"/>
      <c r="Q32" s="274"/>
      <c r="R32" s="274"/>
      <c r="S32" s="274"/>
      <c r="T32" s="274"/>
      <c r="U32" s="274"/>
      <c r="V32" s="274"/>
      <c r="W32" s="274"/>
      <c r="X32" s="274"/>
      <c r="Y32" s="274"/>
      <c r="Z32" s="274">
        <v>1</v>
      </c>
      <c r="AA32" s="274">
        <v>0.47949999999999998</v>
      </c>
      <c r="AB32" s="274"/>
      <c r="AC32" s="274"/>
      <c r="AD32" s="274"/>
      <c r="AE32" s="274"/>
      <c r="AF32" s="274"/>
      <c r="AG32" s="274"/>
      <c r="AH32" s="274"/>
      <c r="AI32" s="274"/>
      <c r="AJ32" s="274"/>
      <c r="AK32" s="274"/>
      <c r="AL32" s="274"/>
      <c r="AM32" s="274"/>
    </row>
    <row r="33" spans="1:40" s="10" customFormat="1" ht="12.95" customHeight="1" x14ac:dyDescent="0.15">
      <c r="A33" s="649"/>
      <c r="B33" s="896" t="s">
        <v>222</v>
      </c>
      <c r="C33" s="897"/>
      <c r="D33" s="650"/>
      <c r="E33" s="650"/>
      <c r="F33" s="650"/>
      <c r="G33" s="650"/>
      <c r="H33" s="433"/>
      <c r="I33" s="433"/>
      <c r="J33" s="433"/>
      <c r="K33" s="433"/>
      <c r="L33" s="433"/>
      <c r="M33" s="433"/>
      <c r="N33" s="433"/>
      <c r="O33" s="433"/>
      <c r="P33" s="433"/>
      <c r="Q33" s="433"/>
      <c r="R33" s="433"/>
      <c r="S33" s="433"/>
      <c r="T33" s="433"/>
      <c r="U33" s="433"/>
      <c r="V33" s="433"/>
      <c r="W33" s="433"/>
      <c r="X33" s="433"/>
      <c r="Y33" s="433"/>
      <c r="Z33" s="433"/>
      <c r="AA33" s="433"/>
      <c r="AB33" s="433"/>
      <c r="AC33" s="433"/>
      <c r="AD33" s="433"/>
      <c r="AE33" s="433"/>
      <c r="AF33" s="433"/>
      <c r="AG33" s="433"/>
      <c r="AH33" s="433"/>
      <c r="AI33" s="433"/>
      <c r="AJ33" s="433">
        <v>1</v>
      </c>
      <c r="AK33" s="433">
        <v>51.46</v>
      </c>
      <c r="AL33" s="433"/>
      <c r="AM33" s="433"/>
      <c r="AN33" s="5"/>
    </row>
    <row r="34" spans="1:40" ht="12.95" customHeight="1" x14ac:dyDescent="0.15">
      <c r="A34" s="898"/>
      <c r="B34" s="899"/>
      <c r="C34" s="652" t="s">
        <v>37</v>
      </c>
      <c r="D34" s="36">
        <f>SUMIF(F34,"&gt;0")+SUMIF(H34,"&gt;0")+SUMIF(J34,"&gt;0")+SUMIF(L34,"&gt;0")+SUMIF(N34,"&gt;0")+SUMIF(P34,"&gt;0")+SUMIF(R34,"&gt;0")+SUMIF(T34,"&gt;0")+SUMIF(V34,"&gt;0")+SUMIF(X34,"&gt;0")+SUMIF(Z34,"&gt;0")+SUMIF(AB34,"&gt;0")+SUMIF(AD34,"&gt;0")+SUMIF(AF34,"&gt;0")+SUMIF(AH34,"&gt;0")+SUMIF(AJ34,"&gt;0")+SUMIF(AL34,"&gt;0")</f>
        <v>1</v>
      </c>
      <c r="E34" s="36">
        <f>SUMIF(G34,"&gt;0")+SUMIF(I34,"&gt;0")+SUMIF(K34,"&gt;0")+SUMIF(M34,"&gt;0")+SUMIF(O34,"&gt;0")+SUMIF(Q34,"&gt;0")+SUMIF(S34,"&gt;0")+SUMIF(U34,"&gt;0")+SUMIF(W34,"&gt;0")+SUMIF(Y34,"&gt;0")+SUMIF(AA34,"&gt;0")+SUMIF(AC34,"&gt;0")+SUMIF(AE34,"&gt;0")+SUMIF(AG34,"&gt;0")+SUMIF(AI34,"&gt;0")+SUMIF(AK34,"&gt;0")+SUMIF(AM34,"&gt;0")</f>
        <v>185.94</v>
      </c>
      <c r="F34" s="653">
        <v>1</v>
      </c>
      <c r="G34" s="653">
        <v>185.94</v>
      </c>
      <c r="H34" s="653"/>
      <c r="I34" s="653"/>
      <c r="J34" s="653"/>
      <c r="K34" s="653"/>
      <c r="L34" s="653"/>
      <c r="M34" s="653"/>
      <c r="N34" s="653"/>
      <c r="O34" s="653"/>
      <c r="P34" s="653"/>
      <c r="Q34" s="653"/>
      <c r="R34" s="653"/>
      <c r="S34" s="653"/>
      <c r="T34" s="653"/>
      <c r="U34" s="653"/>
      <c r="V34" s="653"/>
      <c r="W34" s="653"/>
      <c r="X34" s="653"/>
      <c r="Y34" s="653"/>
      <c r="Z34" s="653"/>
      <c r="AA34" s="653"/>
      <c r="AB34" s="653"/>
      <c r="AC34" s="653"/>
      <c r="AD34" s="653"/>
      <c r="AE34" s="653"/>
      <c r="AF34" s="653"/>
      <c r="AG34" s="653"/>
      <c r="AH34" s="653"/>
      <c r="AI34" s="653"/>
      <c r="AJ34" s="653"/>
      <c r="AK34" s="653"/>
      <c r="AL34" s="653"/>
      <c r="AM34" s="653"/>
    </row>
    <row r="35" spans="1:40" s="10" customFormat="1" ht="12.95" customHeight="1" x14ac:dyDescent="0.15">
      <c r="A35" s="37"/>
      <c r="B35" s="784" t="s">
        <v>232</v>
      </c>
      <c r="C35" s="785"/>
      <c r="D35" s="35"/>
      <c r="E35" s="35"/>
      <c r="F35" s="35"/>
      <c r="G35" s="35"/>
      <c r="H35" s="201"/>
      <c r="I35" s="201"/>
      <c r="J35" s="201"/>
      <c r="K35" s="201"/>
      <c r="L35" s="201"/>
      <c r="M35" s="201"/>
      <c r="N35" s="201"/>
      <c r="O35" s="201"/>
      <c r="P35" s="201"/>
      <c r="Q35" s="201"/>
      <c r="R35" s="201"/>
      <c r="S35" s="201"/>
      <c r="T35" s="201"/>
      <c r="U35" s="201"/>
      <c r="V35" s="201"/>
      <c r="W35" s="201"/>
      <c r="X35" s="201"/>
      <c r="Y35" s="201"/>
      <c r="Z35" s="201"/>
      <c r="AA35" s="201"/>
      <c r="AB35" s="201"/>
      <c r="AC35" s="201"/>
      <c r="AD35" s="201"/>
      <c r="AE35" s="201"/>
      <c r="AF35" s="201"/>
      <c r="AG35" s="201"/>
      <c r="AH35" s="201"/>
      <c r="AI35" s="201"/>
      <c r="AJ35" s="201"/>
      <c r="AK35" s="201"/>
      <c r="AL35" s="201"/>
      <c r="AM35" s="201"/>
      <c r="AN35" s="5"/>
    </row>
    <row r="36" spans="1:40" ht="12.95" customHeight="1" x14ac:dyDescent="0.15">
      <c r="A36" s="796" t="s">
        <v>43</v>
      </c>
      <c r="B36" s="797"/>
      <c r="C36" s="25" t="s">
        <v>144</v>
      </c>
      <c r="D36" s="36">
        <f>SUMIF(F36,"&gt;0")+SUMIF(H36,"&gt;0")+SUMIF(J36,"&gt;0")+SUMIF(L36,"&gt;0")+SUMIF(N36,"&gt;0")+SUMIF(P36,"&gt;0")+SUMIF(R36,"&gt;0")+SUMIF(T36,"&gt;0")+SUMIF(V36,"&gt;0")+SUMIF(X36,"&gt;0")+SUMIF(Z36,"&gt;0")+SUMIF(AB36,"&gt;0")+SUMIF(AD36,"&gt;0")+SUMIF(AF36,"&gt;0")+SUMIF(AH36,"&gt;0")+SUMIF(AJ36,"&gt;0")+SUMIF(AL36,"&gt;0")</f>
        <v>3</v>
      </c>
      <c r="E36" s="36">
        <f>SUMIF(G36,"&gt;0")+SUMIF(I36,"&gt;0")+SUMIF(K36,"&gt;0")+SUMIF(M36,"&gt;0")+SUMIF(O36,"&gt;0")+SUMIF(Q36,"&gt;0")+SUMIF(S36,"&gt;0")+SUMIF(U36,"&gt;0")+SUMIF(W36,"&gt;0")+SUMIF(Y36,"&gt;0")+SUMIF(AA36,"&gt;0")+SUMIF(AC36,"&gt;0")+SUMIF(AE36,"&gt;0")+SUMIF(AG36,"&gt;0")+SUMIF(AI36,"&gt;0")+SUMIF(AK36,"&gt;0")+SUMIF(AM36,"&gt;0")</f>
        <v>153.8904</v>
      </c>
      <c r="F36" s="274">
        <v>3</v>
      </c>
      <c r="G36" s="274">
        <v>153.8904</v>
      </c>
      <c r="H36" s="274"/>
      <c r="I36" s="274"/>
      <c r="J36" s="274"/>
      <c r="K36" s="274"/>
      <c r="L36" s="274"/>
      <c r="M36" s="274"/>
      <c r="N36" s="274"/>
      <c r="O36" s="274"/>
      <c r="P36" s="274"/>
      <c r="Q36" s="274"/>
      <c r="R36" s="274"/>
      <c r="S36" s="274"/>
      <c r="T36" s="274"/>
      <c r="U36" s="274"/>
      <c r="V36" s="274"/>
      <c r="W36" s="274"/>
      <c r="X36" s="274"/>
      <c r="Y36" s="274"/>
      <c r="Z36" s="274"/>
      <c r="AA36" s="274"/>
      <c r="AB36" s="274"/>
      <c r="AC36" s="274"/>
      <c r="AD36" s="274"/>
      <c r="AE36" s="274"/>
      <c r="AF36" s="274"/>
      <c r="AG36" s="274"/>
      <c r="AH36" s="274"/>
      <c r="AI36" s="274"/>
      <c r="AJ36" s="274"/>
      <c r="AK36" s="274"/>
      <c r="AL36" s="274"/>
      <c r="AM36" s="274"/>
    </row>
    <row r="37" spans="1:40" s="10" customFormat="1" ht="12.95" customHeight="1" x14ac:dyDescent="0.15">
      <c r="A37" s="37"/>
      <c r="B37" s="784" t="s">
        <v>222</v>
      </c>
      <c r="C37" s="785"/>
      <c r="D37" s="35"/>
      <c r="E37" s="35"/>
      <c r="F37" s="35"/>
      <c r="G37" s="35"/>
      <c r="H37" s="201"/>
      <c r="I37" s="201"/>
      <c r="J37" s="201"/>
      <c r="K37" s="201"/>
      <c r="L37" s="201"/>
      <c r="M37" s="201"/>
      <c r="N37" s="201"/>
      <c r="O37" s="201"/>
      <c r="P37" s="201"/>
      <c r="Q37" s="201"/>
      <c r="R37" s="201"/>
      <c r="S37" s="201"/>
      <c r="T37" s="201"/>
      <c r="U37" s="201"/>
      <c r="V37" s="201"/>
      <c r="W37" s="201"/>
      <c r="X37" s="201"/>
      <c r="Y37" s="201"/>
      <c r="Z37" s="201"/>
      <c r="AA37" s="201"/>
      <c r="AB37" s="201"/>
      <c r="AC37" s="201"/>
      <c r="AD37" s="201"/>
      <c r="AE37" s="201"/>
      <c r="AF37" s="201"/>
      <c r="AG37" s="201"/>
      <c r="AH37" s="201"/>
      <c r="AI37" s="201"/>
      <c r="AJ37" s="201"/>
      <c r="AK37" s="201"/>
      <c r="AL37" s="201"/>
      <c r="AM37" s="201"/>
      <c r="AN37" s="5"/>
    </row>
    <row r="38" spans="1:40" ht="12.95" customHeight="1" x14ac:dyDescent="0.15">
      <c r="A38" s="796" t="s">
        <v>45</v>
      </c>
      <c r="B38" s="797"/>
      <c r="C38" s="25" t="s">
        <v>145</v>
      </c>
      <c r="D38" s="36">
        <f>SUMIF(F38,"&gt;0")+SUMIF(H38,"&gt;0")+SUMIF(J38,"&gt;0")+SUMIF(L38,"&gt;0")+SUMIF(N38,"&gt;0")+SUMIF(P38,"&gt;0")+SUMIF(R38,"&gt;0")+SUMIF(T38,"&gt;0")+SUMIF(V38,"&gt;0")+SUMIF(X38,"&gt;0")+SUMIF(Z38,"&gt;0")+SUMIF(AB38,"&gt;0")+SUMIF(AD38,"&gt;0")+SUMIF(AF38,"&gt;0")+SUMIF(AH38,"&gt;0")+SUMIF(AJ38,"&gt;0")+SUMIF(AL38,"&gt;0")</f>
        <v>29</v>
      </c>
      <c r="E38" s="36">
        <f>SUMIF(G38,"&gt;0")+SUMIF(I38,"&gt;0")+SUMIF(K38,"&gt;0")+SUMIF(M38,"&gt;0")+SUMIF(O38,"&gt;0")+SUMIF(Q38,"&gt;0")+SUMIF(S38,"&gt;0")+SUMIF(U38,"&gt;0")+SUMIF(W38,"&gt;0")+SUMIF(Y38,"&gt;0")+SUMIF(AA38,"&gt;0")+SUMIF(AC38,"&gt;0")+SUMIF(AE38,"&gt;0")+SUMIF(AG38,"&gt;0")+SUMIF(AI38,"&gt;0")+SUMIF(AK38,"&gt;0")+SUMIF(AM38,"&gt;0")</f>
        <v>2054.9519999999998</v>
      </c>
      <c r="F38" s="274">
        <v>25</v>
      </c>
      <c r="G38" s="274">
        <v>1990.2394999999999</v>
      </c>
      <c r="H38" s="274">
        <v>4</v>
      </c>
      <c r="I38" s="274">
        <v>64.712500000000006</v>
      </c>
      <c r="J38" s="274"/>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c r="AL38" s="274"/>
      <c r="AM38" s="274"/>
    </row>
    <row r="39" spans="1:40" s="10" customFormat="1" ht="12.95" customHeight="1" x14ac:dyDescent="0.15">
      <c r="A39" s="95"/>
      <c r="B39" s="800" t="s">
        <v>222</v>
      </c>
      <c r="C39" s="801"/>
      <c r="D39" s="96"/>
      <c r="E39" s="96"/>
      <c r="F39" s="96"/>
      <c r="G39" s="96"/>
      <c r="H39" s="209"/>
      <c r="I39" s="209"/>
      <c r="J39" s="209"/>
      <c r="K39" s="209"/>
      <c r="L39" s="209"/>
      <c r="M39" s="209"/>
      <c r="N39" s="209"/>
      <c r="O39" s="209"/>
      <c r="P39" s="209"/>
      <c r="Q39" s="209"/>
      <c r="R39" s="209"/>
      <c r="S39" s="209"/>
      <c r="T39" s="209"/>
      <c r="U39" s="209"/>
      <c r="V39" s="209"/>
      <c r="W39" s="209"/>
      <c r="X39" s="209"/>
      <c r="Y39" s="209"/>
      <c r="Z39" s="209"/>
      <c r="AA39" s="209"/>
      <c r="AB39" s="209"/>
      <c r="AC39" s="209"/>
      <c r="AD39" s="209"/>
      <c r="AE39" s="209"/>
      <c r="AF39" s="209"/>
      <c r="AG39" s="209"/>
      <c r="AH39" s="209"/>
      <c r="AI39" s="209"/>
      <c r="AJ39" s="209"/>
      <c r="AK39" s="209"/>
      <c r="AL39" s="209"/>
      <c r="AM39" s="209"/>
      <c r="AN39" s="5"/>
    </row>
    <row r="40" spans="1:40" x14ac:dyDescent="0.15">
      <c r="A40" s="804" t="s">
        <v>48</v>
      </c>
      <c r="B40" s="805"/>
      <c r="C40" s="116" t="s">
        <v>130</v>
      </c>
      <c r="D40" s="117">
        <f t="shared" ref="D40:AM40" si="2">SUMIF(D8,"&gt;0")</f>
        <v>0</v>
      </c>
      <c r="E40" s="117">
        <f t="shared" si="2"/>
        <v>0</v>
      </c>
      <c r="F40" s="117">
        <f t="shared" si="2"/>
        <v>0</v>
      </c>
      <c r="G40" s="117">
        <f t="shared" si="2"/>
        <v>0</v>
      </c>
      <c r="H40" s="117">
        <f t="shared" si="2"/>
        <v>0</v>
      </c>
      <c r="I40" s="117">
        <f t="shared" si="2"/>
        <v>0</v>
      </c>
      <c r="J40" s="117">
        <f t="shared" si="2"/>
        <v>0</v>
      </c>
      <c r="K40" s="117">
        <f t="shared" si="2"/>
        <v>0</v>
      </c>
      <c r="L40" s="117">
        <f t="shared" si="2"/>
        <v>0</v>
      </c>
      <c r="M40" s="117">
        <f t="shared" si="2"/>
        <v>0</v>
      </c>
      <c r="N40" s="117">
        <f t="shared" si="2"/>
        <v>0</v>
      </c>
      <c r="O40" s="117">
        <f t="shared" si="2"/>
        <v>0</v>
      </c>
      <c r="P40" s="117">
        <f t="shared" si="2"/>
        <v>0</v>
      </c>
      <c r="Q40" s="117">
        <f t="shared" si="2"/>
        <v>0</v>
      </c>
      <c r="R40" s="117">
        <f t="shared" si="2"/>
        <v>0</v>
      </c>
      <c r="S40" s="117">
        <f t="shared" si="2"/>
        <v>0</v>
      </c>
      <c r="T40" s="117">
        <f t="shared" si="2"/>
        <v>0</v>
      </c>
      <c r="U40" s="117">
        <f t="shared" si="2"/>
        <v>0</v>
      </c>
      <c r="V40" s="117">
        <f t="shared" si="2"/>
        <v>0</v>
      </c>
      <c r="W40" s="117">
        <f t="shared" si="2"/>
        <v>0</v>
      </c>
      <c r="X40" s="117">
        <f t="shared" si="2"/>
        <v>0</v>
      </c>
      <c r="Y40" s="117">
        <f t="shared" si="2"/>
        <v>0</v>
      </c>
      <c r="Z40" s="117">
        <f t="shared" si="2"/>
        <v>0</v>
      </c>
      <c r="AA40" s="117">
        <f t="shared" si="2"/>
        <v>0</v>
      </c>
      <c r="AB40" s="117">
        <f t="shared" si="2"/>
        <v>0</v>
      </c>
      <c r="AC40" s="117">
        <f t="shared" si="2"/>
        <v>0</v>
      </c>
      <c r="AD40" s="117">
        <f t="shared" si="2"/>
        <v>0</v>
      </c>
      <c r="AE40" s="117">
        <f t="shared" si="2"/>
        <v>0</v>
      </c>
      <c r="AF40" s="117">
        <f t="shared" si="2"/>
        <v>0</v>
      </c>
      <c r="AG40" s="117">
        <f t="shared" si="2"/>
        <v>0</v>
      </c>
      <c r="AH40" s="117">
        <f t="shared" si="2"/>
        <v>0</v>
      </c>
      <c r="AI40" s="117">
        <f t="shared" si="2"/>
        <v>0</v>
      </c>
      <c r="AJ40" s="117">
        <f t="shared" si="2"/>
        <v>0</v>
      </c>
      <c r="AK40" s="117">
        <f t="shared" si="2"/>
        <v>0</v>
      </c>
      <c r="AL40" s="117">
        <f t="shared" si="2"/>
        <v>0</v>
      </c>
      <c r="AM40" s="117">
        <f t="shared" si="2"/>
        <v>0</v>
      </c>
    </row>
    <row r="41" spans="1:40" x14ac:dyDescent="0.15">
      <c r="A41" s="38"/>
      <c r="B41" s="802" t="s">
        <v>232</v>
      </c>
      <c r="C41" s="803"/>
      <c r="D41" s="27"/>
      <c r="E41" s="27"/>
      <c r="F41" s="27"/>
      <c r="G41" s="27"/>
      <c r="H41" s="27">
        <f t="shared" ref="H41:AM41" si="3">SUMIF(H9,"&gt;0")</f>
        <v>0</v>
      </c>
      <c r="I41" s="27">
        <f t="shared" si="3"/>
        <v>0</v>
      </c>
      <c r="J41" s="27">
        <f t="shared" si="3"/>
        <v>0</v>
      </c>
      <c r="K41" s="27">
        <f t="shared" si="3"/>
        <v>0</v>
      </c>
      <c r="L41" s="27">
        <f t="shared" si="3"/>
        <v>0</v>
      </c>
      <c r="M41" s="27">
        <f t="shared" si="3"/>
        <v>0</v>
      </c>
      <c r="N41" s="27">
        <f t="shared" si="3"/>
        <v>0</v>
      </c>
      <c r="O41" s="27">
        <f t="shared" si="3"/>
        <v>0</v>
      </c>
      <c r="P41" s="27">
        <f t="shared" si="3"/>
        <v>0</v>
      </c>
      <c r="Q41" s="27">
        <f t="shared" si="3"/>
        <v>0</v>
      </c>
      <c r="R41" s="27">
        <f t="shared" si="3"/>
        <v>0</v>
      </c>
      <c r="S41" s="27">
        <f t="shared" si="3"/>
        <v>0</v>
      </c>
      <c r="T41" s="27">
        <f t="shared" si="3"/>
        <v>0</v>
      </c>
      <c r="U41" s="27">
        <f t="shared" si="3"/>
        <v>0</v>
      </c>
      <c r="V41" s="27">
        <f t="shared" si="3"/>
        <v>0</v>
      </c>
      <c r="W41" s="27">
        <f t="shared" si="3"/>
        <v>0</v>
      </c>
      <c r="X41" s="27">
        <f t="shared" si="3"/>
        <v>0</v>
      </c>
      <c r="Y41" s="27">
        <f t="shared" si="3"/>
        <v>0</v>
      </c>
      <c r="Z41" s="27">
        <f t="shared" si="3"/>
        <v>0</v>
      </c>
      <c r="AA41" s="27">
        <f t="shared" si="3"/>
        <v>0</v>
      </c>
      <c r="AB41" s="27">
        <f t="shared" si="3"/>
        <v>0</v>
      </c>
      <c r="AC41" s="27">
        <f t="shared" si="3"/>
        <v>0</v>
      </c>
      <c r="AD41" s="27">
        <f t="shared" si="3"/>
        <v>0</v>
      </c>
      <c r="AE41" s="27">
        <f t="shared" si="3"/>
        <v>0</v>
      </c>
      <c r="AF41" s="27">
        <f t="shared" si="3"/>
        <v>0</v>
      </c>
      <c r="AG41" s="27">
        <f t="shared" si="3"/>
        <v>0</v>
      </c>
      <c r="AH41" s="27">
        <f t="shared" si="3"/>
        <v>0</v>
      </c>
      <c r="AI41" s="27">
        <f t="shared" si="3"/>
        <v>0</v>
      </c>
      <c r="AJ41" s="27">
        <f t="shared" si="3"/>
        <v>0</v>
      </c>
      <c r="AK41" s="27">
        <f t="shared" si="3"/>
        <v>0</v>
      </c>
      <c r="AL41" s="27">
        <f t="shared" si="3"/>
        <v>0</v>
      </c>
      <c r="AM41" s="27">
        <f t="shared" si="3"/>
        <v>0</v>
      </c>
    </row>
    <row r="42" spans="1:40" x14ac:dyDescent="0.15">
      <c r="A42" s="743"/>
      <c r="B42" s="744"/>
      <c r="C42" s="139" t="s">
        <v>131</v>
      </c>
      <c r="D42" s="118">
        <f>SUMIF(D10,"&gt;0")</f>
        <v>18</v>
      </c>
      <c r="E42" s="118">
        <f>SUMIF(E10,"&gt;0")</f>
        <v>1084.3860999999999</v>
      </c>
      <c r="F42" s="118">
        <f>SUMIF(F10,"&gt;0")</f>
        <v>17</v>
      </c>
      <c r="G42" s="118">
        <f>SUMIF(G10,"&gt;0")</f>
        <v>1041.1460999999999</v>
      </c>
      <c r="H42" s="118">
        <f t="shared" ref="H42:AM42" si="4">SUMIF(H10,"&gt;0")</f>
        <v>1</v>
      </c>
      <c r="I42" s="118">
        <f t="shared" si="4"/>
        <v>43.24</v>
      </c>
      <c r="J42" s="118">
        <f t="shared" si="4"/>
        <v>0</v>
      </c>
      <c r="K42" s="118">
        <f t="shared" si="4"/>
        <v>0</v>
      </c>
      <c r="L42" s="118">
        <f t="shared" si="4"/>
        <v>0</v>
      </c>
      <c r="M42" s="118">
        <f t="shared" si="4"/>
        <v>0</v>
      </c>
      <c r="N42" s="118">
        <f t="shared" si="4"/>
        <v>0</v>
      </c>
      <c r="O42" s="118">
        <f t="shared" si="4"/>
        <v>0</v>
      </c>
      <c r="P42" s="118">
        <f t="shared" si="4"/>
        <v>0</v>
      </c>
      <c r="Q42" s="118">
        <f t="shared" si="4"/>
        <v>0</v>
      </c>
      <c r="R42" s="118">
        <f t="shared" si="4"/>
        <v>0</v>
      </c>
      <c r="S42" s="118">
        <f t="shared" si="4"/>
        <v>0</v>
      </c>
      <c r="T42" s="118">
        <f t="shared" si="4"/>
        <v>0</v>
      </c>
      <c r="U42" s="118">
        <f t="shared" si="4"/>
        <v>0</v>
      </c>
      <c r="V42" s="118">
        <f t="shared" si="4"/>
        <v>0</v>
      </c>
      <c r="W42" s="118">
        <f t="shared" si="4"/>
        <v>0</v>
      </c>
      <c r="X42" s="118">
        <f t="shared" si="4"/>
        <v>0</v>
      </c>
      <c r="Y42" s="118">
        <f t="shared" si="4"/>
        <v>0</v>
      </c>
      <c r="Z42" s="118">
        <f t="shared" si="4"/>
        <v>0</v>
      </c>
      <c r="AA42" s="118">
        <f t="shared" si="4"/>
        <v>0</v>
      </c>
      <c r="AB42" s="118">
        <f t="shared" si="4"/>
        <v>0</v>
      </c>
      <c r="AC42" s="118">
        <f t="shared" si="4"/>
        <v>0</v>
      </c>
      <c r="AD42" s="118">
        <f t="shared" si="4"/>
        <v>0</v>
      </c>
      <c r="AE42" s="118">
        <f t="shared" si="4"/>
        <v>0</v>
      </c>
      <c r="AF42" s="118">
        <f t="shared" si="4"/>
        <v>0</v>
      </c>
      <c r="AG42" s="118">
        <f t="shared" si="4"/>
        <v>0</v>
      </c>
      <c r="AH42" s="118">
        <f t="shared" si="4"/>
        <v>0</v>
      </c>
      <c r="AI42" s="118">
        <f t="shared" si="4"/>
        <v>0</v>
      </c>
      <c r="AJ42" s="118">
        <f t="shared" si="4"/>
        <v>0</v>
      </c>
      <c r="AK42" s="118">
        <f t="shared" si="4"/>
        <v>0</v>
      </c>
      <c r="AL42" s="118">
        <f t="shared" si="4"/>
        <v>0</v>
      </c>
      <c r="AM42" s="118">
        <f t="shared" si="4"/>
        <v>0</v>
      </c>
    </row>
    <row r="43" spans="1:40" x14ac:dyDescent="0.15">
      <c r="A43" s="38"/>
      <c r="B43" s="802" t="s">
        <v>232</v>
      </c>
      <c r="C43" s="803"/>
      <c r="D43" s="36"/>
      <c r="E43" s="36"/>
      <c r="F43" s="36"/>
      <c r="G43" s="36"/>
      <c r="H43" s="36">
        <f t="shared" ref="H43:AM43" si="5">SUMIF(H11,"&gt;0")</f>
        <v>0</v>
      </c>
      <c r="I43" s="36">
        <f t="shared" si="5"/>
        <v>0</v>
      </c>
      <c r="J43" s="36">
        <f t="shared" si="5"/>
        <v>0</v>
      </c>
      <c r="K43" s="36">
        <f t="shared" si="5"/>
        <v>0</v>
      </c>
      <c r="L43" s="36">
        <f t="shared" si="5"/>
        <v>0</v>
      </c>
      <c r="M43" s="36">
        <f t="shared" si="5"/>
        <v>0</v>
      </c>
      <c r="N43" s="36">
        <f t="shared" si="5"/>
        <v>0</v>
      </c>
      <c r="O43" s="36">
        <f t="shared" si="5"/>
        <v>0</v>
      </c>
      <c r="P43" s="36">
        <f t="shared" si="5"/>
        <v>0</v>
      </c>
      <c r="Q43" s="36">
        <f t="shared" si="5"/>
        <v>0</v>
      </c>
      <c r="R43" s="36">
        <f t="shared" si="5"/>
        <v>0</v>
      </c>
      <c r="S43" s="36">
        <f t="shared" si="5"/>
        <v>0</v>
      </c>
      <c r="T43" s="36">
        <f t="shared" si="5"/>
        <v>0</v>
      </c>
      <c r="U43" s="36">
        <f t="shared" si="5"/>
        <v>0</v>
      </c>
      <c r="V43" s="36">
        <f t="shared" si="5"/>
        <v>0</v>
      </c>
      <c r="W43" s="36">
        <f t="shared" si="5"/>
        <v>0</v>
      </c>
      <c r="X43" s="36">
        <f t="shared" si="5"/>
        <v>0</v>
      </c>
      <c r="Y43" s="36">
        <f t="shared" si="5"/>
        <v>0</v>
      </c>
      <c r="Z43" s="36">
        <f t="shared" si="5"/>
        <v>0</v>
      </c>
      <c r="AA43" s="36">
        <f t="shared" si="5"/>
        <v>0</v>
      </c>
      <c r="AB43" s="36">
        <f t="shared" si="5"/>
        <v>0</v>
      </c>
      <c r="AC43" s="36">
        <f t="shared" si="5"/>
        <v>0</v>
      </c>
      <c r="AD43" s="36">
        <f t="shared" si="5"/>
        <v>0</v>
      </c>
      <c r="AE43" s="36">
        <f t="shared" si="5"/>
        <v>0</v>
      </c>
      <c r="AF43" s="36">
        <f t="shared" si="5"/>
        <v>0</v>
      </c>
      <c r="AG43" s="36">
        <f t="shared" si="5"/>
        <v>0</v>
      </c>
      <c r="AH43" s="36">
        <f t="shared" si="5"/>
        <v>0</v>
      </c>
      <c r="AI43" s="36">
        <f t="shared" si="5"/>
        <v>0</v>
      </c>
      <c r="AJ43" s="36">
        <f t="shared" si="5"/>
        <v>0</v>
      </c>
      <c r="AK43" s="36">
        <f t="shared" si="5"/>
        <v>0</v>
      </c>
      <c r="AL43" s="36">
        <f t="shared" si="5"/>
        <v>0</v>
      </c>
      <c r="AM43" s="36">
        <f t="shared" si="5"/>
        <v>0</v>
      </c>
    </row>
    <row r="44" spans="1:40" x14ac:dyDescent="0.15">
      <c r="A44" s="743"/>
      <c r="B44" s="744"/>
      <c r="C44" s="139" t="s">
        <v>132</v>
      </c>
      <c r="D44" s="118">
        <f>SUMIF(D12,"&gt;0")</f>
        <v>17</v>
      </c>
      <c r="E44" s="118">
        <f>SUMIF(E12,"&gt;0")</f>
        <v>815.40980000000002</v>
      </c>
      <c r="F44" s="118">
        <f>SUMIF(F12,"&gt;0")</f>
        <v>13</v>
      </c>
      <c r="G44" s="118">
        <f>SUMIF(G12,"&gt;0")</f>
        <v>729.27980000000002</v>
      </c>
      <c r="H44" s="118">
        <f t="shared" ref="H44:AM44" si="6">SUMIF(H12,"&gt;0")</f>
        <v>4</v>
      </c>
      <c r="I44" s="118">
        <f t="shared" si="6"/>
        <v>86.13</v>
      </c>
      <c r="J44" s="118">
        <f t="shared" si="6"/>
        <v>0</v>
      </c>
      <c r="K44" s="118">
        <f t="shared" si="6"/>
        <v>0</v>
      </c>
      <c r="L44" s="118">
        <f t="shared" si="6"/>
        <v>0</v>
      </c>
      <c r="M44" s="118">
        <f t="shared" si="6"/>
        <v>0</v>
      </c>
      <c r="N44" s="118">
        <f t="shared" si="6"/>
        <v>0</v>
      </c>
      <c r="O44" s="118">
        <f t="shared" si="6"/>
        <v>0</v>
      </c>
      <c r="P44" s="118">
        <f t="shared" si="6"/>
        <v>0</v>
      </c>
      <c r="Q44" s="118">
        <f t="shared" si="6"/>
        <v>0</v>
      </c>
      <c r="R44" s="118">
        <f t="shared" si="6"/>
        <v>0</v>
      </c>
      <c r="S44" s="118">
        <f t="shared" si="6"/>
        <v>0</v>
      </c>
      <c r="T44" s="118">
        <f t="shared" si="6"/>
        <v>0</v>
      </c>
      <c r="U44" s="118">
        <f t="shared" si="6"/>
        <v>0</v>
      </c>
      <c r="V44" s="118">
        <f t="shared" si="6"/>
        <v>0</v>
      </c>
      <c r="W44" s="118">
        <f t="shared" si="6"/>
        <v>0</v>
      </c>
      <c r="X44" s="118">
        <f t="shared" si="6"/>
        <v>0</v>
      </c>
      <c r="Y44" s="118">
        <f t="shared" si="6"/>
        <v>0</v>
      </c>
      <c r="Z44" s="118">
        <f t="shared" si="6"/>
        <v>0</v>
      </c>
      <c r="AA44" s="118">
        <f t="shared" si="6"/>
        <v>0</v>
      </c>
      <c r="AB44" s="118">
        <f t="shared" si="6"/>
        <v>0</v>
      </c>
      <c r="AC44" s="118">
        <f t="shared" si="6"/>
        <v>0</v>
      </c>
      <c r="AD44" s="118">
        <f t="shared" si="6"/>
        <v>0</v>
      </c>
      <c r="AE44" s="118">
        <f t="shared" si="6"/>
        <v>0</v>
      </c>
      <c r="AF44" s="118">
        <f t="shared" si="6"/>
        <v>0</v>
      </c>
      <c r="AG44" s="118">
        <f t="shared" si="6"/>
        <v>0</v>
      </c>
      <c r="AH44" s="118">
        <f t="shared" si="6"/>
        <v>0</v>
      </c>
      <c r="AI44" s="118">
        <f t="shared" si="6"/>
        <v>0</v>
      </c>
      <c r="AJ44" s="118">
        <f t="shared" si="6"/>
        <v>0</v>
      </c>
      <c r="AK44" s="118">
        <f t="shared" si="6"/>
        <v>0</v>
      </c>
      <c r="AL44" s="118">
        <f t="shared" si="6"/>
        <v>0</v>
      </c>
      <c r="AM44" s="118">
        <f t="shared" si="6"/>
        <v>0</v>
      </c>
    </row>
    <row r="45" spans="1:40" x14ac:dyDescent="0.15">
      <c r="A45" s="38"/>
      <c r="B45" s="802" t="s">
        <v>232</v>
      </c>
      <c r="C45" s="803"/>
      <c r="D45" s="36"/>
      <c r="E45" s="36"/>
      <c r="F45" s="36"/>
      <c r="G45" s="36"/>
      <c r="H45" s="36">
        <f t="shared" ref="H45:AM45" si="7">SUMIF(H13,"&gt;0")</f>
        <v>0</v>
      </c>
      <c r="I45" s="36">
        <f t="shared" si="7"/>
        <v>0</v>
      </c>
      <c r="J45" s="36">
        <f t="shared" si="7"/>
        <v>0</v>
      </c>
      <c r="K45" s="36">
        <f t="shared" si="7"/>
        <v>0</v>
      </c>
      <c r="L45" s="36">
        <f t="shared" si="7"/>
        <v>0</v>
      </c>
      <c r="M45" s="36">
        <f t="shared" si="7"/>
        <v>0</v>
      </c>
      <c r="N45" s="36">
        <f t="shared" si="7"/>
        <v>0</v>
      </c>
      <c r="O45" s="36">
        <f t="shared" si="7"/>
        <v>0</v>
      </c>
      <c r="P45" s="36">
        <f t="shared" si="7"/>
        <v>0</v>
      </c>
      <c r="Q45" s="36">
        <f t="shared" si="7"/>
        <v>0</v>
      </c>
      <c r="R45" s="36">
        <f t="shared" si="7"/>
        <v>0</v>
      </c>
      <c r="S45" s="36">
        <f t="shared" si="7"/>
        <v>0</v>
      </c>
      <c r="T45" s="36">
        <f t="shared" si="7"/>
        <v>0</v>
      </c>
      <c r="U45" s="36">
        <f t="shared" si="7"/>
        <v>0</v>
      </c>
      <c r="V45" s="36">
        <f t="shared" si="7"/>
        <v>0</v>
      </c>
      <c r="W45" s="36">
        <f t="shared" si="7"/>
        <v>0</v>
      </c>
      <c r="X45" s="36">
        <f t="shared" si="7"/>
        <v>0</v>
      </c>
      <c r="Y45" s="36">
        <f t="shared" si="7"/>
        <v>0</v>
      </c>
      <c r="Z45" s="36">
        <f t="shared" si="7"/>
        <v>0</v>
      </c>
      <c r="AA45" s="36">
        <f t="shared" si="7"/>
        <v>0</v>
      </c>
      <c r="AB45" s="36">
        <f t="shared" si="7"/>
        <v>0</v>
      </c>
      <c r="AC45" s="36">
        <f t="shared" si="7"/>
        <v>0</v>
      </c>
      <c r="AD45" s="36">
        <f t="shared" si="7"/>
        <v>0</v>
      </c>
      <c r="AE45" s="36">
        <f t="shared" si="7"/>
        <v>0</v>
      </c>
      <c r="AF45" s="36">
        <f t="shared" si="7"/>
        <v>0</v>
      </c>
      <c r="AG45" s="36">
        <f t="shared" si="7"/>
        <v>0</v>
      </c>
      <c r="AH45" s="36">
        <f t="shared" si="7"/>
        <v>0</v>
      </c>
      <c r="AI45" s="36">
        <f t="shared" si="7"/>
        <v>0</v>
      </c>
      <c r="AJ45" s="36">
        <f t="shared" si="7"/>
        <v>0</v>
      </c>
      <c r="AK45" s="36">
        <f t="shared" si="7"/>
        <v>0</v>
      </c>
      <c r="AL45" s="36">
        <f t="shared" si="7"/>
        <v>0</v>
      </c>
      <c r="AM45" s="36">
        <f t="shared" si="7"/>
        <v>0</v>
      </c>
    </row>
    <row r="46" spans="1:40" x14ac:dyDescent="0.15">
      <c r="A46" s="743"/>
      <c r="B46" s="744"/>
      <c r="C46" s="139" t="s">
        <v>133</v>
      </c>
      <c r="D46" s="118">
        <f>SUMIF(D14,"&gt;0")</f>
        <v>8</v>
      </c>
      <c r="E46" s="118">
        <f>SUMIF(E14,"&gt;0")</f>
        <v>355.15879999999999</v>
      </c>
      <c r="F46" s="118">
        <f>SUMIF(F14,"&gt;0")</f>
        <v>8</v>
      </c>
      <c r="G46" s="118">
        <f>SUMIF(G14,"&gt;0")</f>
        <v>355.15879999999999</v>
      </c>
      <c r="H46" s="118">
        <f t="shared" ref="H46:AM46" si="8">SUMIF(H14,"&gt;0")</f>
        <v>0</v>
      </c>
      <c r="I46" s="118">
        <f t="shared" si="8"/>
        <v>0</v>
      </c>
      <c r="J46" s="118">
        <f t="shared" si="8"/>
        <v>0</v>
      </c>
      <c r="K46" s="118">
        <f t="shared" si="8"/>
        <v>0</v>
      </c>
      <c r="L46" s="118">
        <f t="shared" si="8"/>
        <v>0</v>
      </c>
      <c r="M46" s="118">
        <f t="shared" si="8"/>
        <v>0</v>
      </c>
      <c r="N46" s="118">
        <f t="shared" si="8"/>
        <v>0</v>
      </c>
      <c r="O46" s="118">
        <f t="shared" si="8"/>
        <v>0</v>
      </c>
      <c r="P46" s="118">
        <f t="shared" si="8"/>
        <v>0</v>
      </c>
      <c r="Q46" s="118">
        <f t="shared" si="8"/>
        <v>0</v>
      </c>
      <c r="R46" s="118">
        <f t="shared" si="8"/>
        <v>0</v>
      </c>
      <c r="S46" s="118">
        <f t="shared" si="8"/>
        <v>0</v>
      </c>
      <c r="T46" s="118">
        <f t="shared" si="8"/>
        <v>0</v>
      </c>
      <c r="U46" s="118">
        <f t="shared" si="8"/>
        <v>0</v>
      </c>
      <c r="V46" s="118">
        <f t="shared" si="8"/>
        <v>0</v>
      </c>
      <c r="W46" s="118">
        <f t="shared" si="8"/>
        <v>0</v>
      </c>
      <c r="X46" s="118">
        <f t="shared" si="8"/>
        <v>0</v>
      </c>
      <c r="Y46" s="118">
        <f t="shared" si="8"/>
        <v>0</v>
      </c>
      <c r="Z46" s="118">
        <f t="shared" si="8"/>
        <v>0</v>
      </c>
      <c r="AA46" s="118">
        <f t="shared" si="8"/>
        <v>0</v>
      </c>
      <c r="AB46" s="118">
        <f t="shared" si="8"/>
        <v>0</v>
      </c>
      <c r="AC46" s="118">
        <f t="shared" si="8"/>
        <v>0</v>
      </c>
      <c r="AD46" s="118">
        <f t="shared" si="8"/>
        <v>0</v>
      </c>
      <c r="AE46" s="118">
        <f t="shared" si="8"/>
        <v>0</v>
      </c>
      <c r="AF46" s="118">
        <f t="shared" si="8"/>
        <v>0</v>
      </c>
      <c r="AG46" s="118">
        <f t="shared" si="8"/>
        <v>0</v>
      </c>
      <c r="AH46" s="118">
        <f t="shared" si="8"/>
        <v>0</v>
      </c>
      <c r="AI46" s="118">
        <f t="shared" si="8"/>
        <v>0</v>
      </c>
      <c r="AJ46" s="118">
        <f t="shared" si="8"/>
        <v>0</v>
      </c>
      <c r="AK46" s="118">
        <f t="shared" si="8"/>
        <v>0</v>
      </c>
      <c r="AL46" s="118">
        <f t="shared" si="8"/>
        <v>0</v>
      </c>
      <c r="AM46" s="118">
        <f t="shared" si="8"/>
        <v>0</v>
      </c>
    </row>
    <row r="47" spans="1:40" x14ac:dyDescent="0.15">
      <c r="A47" s="38"/>
      <c r="B47" s="802" t="s">
        <v>232</v>
      </c>
      <c r="C47" s="803"/>
      <c r="D47" s="36"/>
      <c r="E47" s="36"/>
      <c r="F47" s="36"/>
      <c r="G47" s="36"/>
      <c r="H47" s="36">
        <f t="shared" ref="H47:AM47" si="9">SUMIF(H15,"&gt;0")</f>
        <v>0</v>
      </c>
      <c r="I47" s="36">
        <f t="shared" si="9"/>
        <v>0</v>
      </c>
      <c r="J47" s="36">
        <f t="shared" si="9"/>
        <v>0</v>
      </c>
      <c r="K47" s="36">
        <f t="shared" si="9"/>
        <v>0</v>
      </c>
      <c r="L47" s="36">
        <f t="shared" si="9"/>
        <v>0</v>
      </c>
      <c r="M47" s="36">
        <f t="shared" si="9"/>
        <v>0</v>
      </c>
      <c r="N47" s="36">
        <f t="shared" si="9"/>
        <v>0</v>
      </c>
      <c r="O47" s="36">
        <f t="shared" si="9"/>
        <v>0</v>
      </c>
      <c r="P47" s="36">
        <f t="shared" si="9"/>
        <v>0</v>
      </c>
      <c r="Q47" s="36">
        <f t="shared" si="9"/>
        <v>0</v>
      </c>
      <c r="R47" s="36">
        <f t="shared" si="9"/>
        <v>0</v>
      </c>
      <c r="S47" s="36">
        <f t="shared" si="9"/>
        <v>0</v>
      </c>
      <c r="T47" s="36">
        <f t="shared" si="9"/>
        <v>0</v>
      </c>
      <c r="U47" s="36">
        <f t="shared" si="9"/>
        <v>0</v>
      </c>
      <c r="V47" s="36">
        <f t="shared" si="9"/>
        <v>0</v>
      </c>
      <c r="W47" s="36">
        <f t="shared" si="9"/>
        <v>0</v>
      </c>
      <c r="X47" s="36">
        <f t="shared" si="9"/>
        <v>0</v>
      </c>
      <c r="Y47" s="36">
        <f t="shared" si="9"/>
        <v>0</v>
      </c>
      <c r="Z47" s="36">
        <f t="shared" si="9"/>
        <v>0</v>
      </c>
      <c r="AA47" s="36">
        <f t="shared" si="9"/>
        <v>0</v>
      </c>
      <c r="AB47" s="36">
        <f t="shared" si="9"/>
        <v>0</v>
      </c>
      <c r="AC47" s="36">
        <f t="shared" si="9"/>
        <v>0</v>
      </c>
      <c r="AD47" s="36">
        <f t="shared" si="9"/>
        <v>0</v>
      </c>
      <c r="AE47" s="36">
        <f t="shared" si="9"/>
        <v>0</v>
      </c>
      <c r="AF47" s="36">
        <f t="shared" si="9"/>
        <v>0</v>
      </c>
      <c r="AG47" s="36">
        <f t="shared" si="9"/>
        <v>0</v>
      </c>
      <c r="AH47" s="36">
        <f t="shared" si="9"/>
        <v>0</v>
      </c>
      <c r="AI47" s="36">
        <f t="shared" si="9"/>
        <v>0</v>
      </c>
      <c r="AJ47" s="36">
        <f t="shared" si="9"/>
        <v>0</v>
      </c>
      <c r="AK47" s="36">
        <f t="shared" si="9"/>
        <v>0</v>
      </c>
      <c r="AL47" s="36">
        <f t="shared" si="9"/>
        <v>0</v>
      </c>
      <c r="AM47" s="36">
        <f t="shared" si="9"/>
        <v>0</v>
      </c>
    </row>
    <row r="48" spans="1:40" x14ac:dyDescent="0.15">
      <c r="A48" s="743"/>
      <c r="B48" s="744"/>
      <c r="C48" s="139" t="s">
        <v>142</v>
      </c>
      <c r="D48" s="118">
        <f t="shared" ref="D48:AM48" si="10">SUMIF(D32,"&gt;0")</f>
        <v>8</v>
      </c>
      <c r="E48" s="118">
        <f t="shared" si="10"/>
        <v>743.68910000000005</v>
      </c>
      <c r="F48" s="118">
        <f t="shared" si="10"/>
        <v>7</v>
      </c>
      <c r="G48" s="118">
        <f t="shared" si="10"/>
        <v>743.20960000000002</v>
      </c>
      <c r="H48" s="118">
        <f t="shared" si="10"/>
        <v>0</v>
      </c>
      <c r="I48" s="118">
        <f t="shared" si="10"/>
        <v>0</v>
      </c>
      <c r="J48" s="118">
        <f t="shared" si="10"/>
        <v>0</v>
      </c>
      <c r="K48" s="118">
        <f t="shared" si="10"/>
        <v>0</v>
      </c>
      <c r="L48" s="118">
        <f t="shared" si="10"/>
        <v>0</v>
      </c>
      <c r="M48" s="118">
        <f t="shared" si="10"/>
        <v>0</v>
      </c>
      <c r="N48" s="118">
        <f t="shared" si="10"/>
        <v>0</v>
      </c>
      <c r="O48" s="118">
        <f t="shared" si="10"/>
        <v>0</v>
      </c>
      <c r="P48" s="118">
        <f t="shared" si="10"/>
        <v>0</v>
      </c>
      <c r="Q48" s="118">
        <f t="shared" si="10"/>
        <v>0</v>
      </c>
      <c r="R48" s="118">
        <f t="shared" si="10"/>
        <v>0</v>
      </c>
      <c r="S48" s="118">
        <f t="shared" si="10"/>
        <v>0</v>
      </c>
      <c r="T48" s="118">
        <f t="shared" si="10"/>
        <v>0</v>
      </c>
      <c r="U48" s="118">
        <f t="shared" si="10"/>
        <v>0</v>
      </c>
      <c r="V48" s="118">
        <f t="shared" si="10"/>
        <v>0</v>
      </c>
      <c r="W48" s="118">
        <f t="shared" si="10"/>
        <v>0</v>
      </c>
      <c r="X48" s="118">
        <f t="shared" si="10"/>
        <v>0</v>
      </c>
      <c r="Y48" s="118">
        <f t="shared" si="10"/>
        <v>0</v>
      </c>
      <c r="Z48" s="118">
        <f t="shared" si="10"/>
        <v>1</v>
      </c>
      <c r="AA48" s="118">
        <f t="shared" si="10"/>
        <v>0.47949999999999998</v>
      </c>
      <c r="AB48" s="118">
        <f t="shared" si="10"/>
        <v>0</v>
      </c>
      <c r="AC48" s="118">
        <f t="shared" si="10"/>
        <v>0</v>
      </c>
      <c r="AD48" s="118">
        <f t="shared" si="10"/>
        <v>0</v>
      </c>
      <c r="AE48" s="118">
        <f t="shared" si="10"/>
        <v>0</v>
      </c>
      <c r="AF48" s="118">
        <f t="shared" si="10"/>
        <v>0</v>
      </c>
      <c r="AG48" s="118">
        <f t="shared" si="10"/>
        <v>0</v>
      </c>
      <c r="AH48" s="118">
        <f t="shared" si="10"/>
        <v>0</v>
      </c>
      <c r="AI48" s="118">
        <f t="shared" si="10"/>
        <v>0</v>
      </c>
      <c r="AJ48" s="118">
        <f t="shared" si="10"/>
        <v>0</v>
      </c>
      <c r="AK48" s="118">
        <f t="shared" si="10"/>
        <v>0</v>
      </c>
      <c r="AL48" s="118">
        <f t="shared" si="10"/>
        <v>0</v>
      </c>
      <c r="AM48" s="118">
        <f t="shared" si="10"/>
        <v>0</v>
      </c>
    </row>
    <row r="49" spans="1:39" x14ac:dyDescent="0.15">
      <c r="A49" s="38"/>
      <c r="B49" s="802" t="s">
        <v>232</v>
      </c>
      <c r="C49" s="803"/>
      <c r="D49" s="36"/>
      <c r="E49" s="36"/>
      <c r="F49" s="36"/>
      <c r="G49" s="36"/>
      <c r="H49" s="36">
        <f t="shared" ref="H49:AM49" si="11">SUMIF(H33,"&gt;0")</f>
        <v>0</v>
      </c>
      <c r="I49" s="36">
        <f t="shared" si="11"/>
        <v>0</v>
      </c>
      <c r="J49" s="36">
        <f t="shared" si="11"/>
        <v>0</v>
      </c>
      <c r="K49" s="36">
        <f t="shared" si="11"/>
        <v>0</v>
      </c>
      <c r="L49" s="36">
        <f t="shared" si="11"/>
        <v>0</v>
      </c>
      <c r="M49" s="36">
        <f t="shared" si="11"/>
        <v>0</v>
      </c>
      <c r="N49" s="36">
        <f t="shared" si="11"/>
        <v>0</v>
      </c>
      <c r="O49" s="36">
        <f t="shared" si="11"/>
        <v>0</v>
      </c>
      <c r="P49" s="36">
        <f t="shared" si="11"/>
        <v>0</v>
      </c>
      <c r="Q49" s="36">
        <f t="shared" si="11"/>
        <v>0</v>
      </c>
      <c r="R49" s="36">
        <f t="shared" si="11"/>
        <v>0</v>
      </c>
      <c r="S49" s="36">
        <f t="shared" si="11"/>
        <v>0</v>
      </c>
      <c r="T49" s="36">
        <f t="shared" si="11"/>
        <v>0</v>
      </c>
      <c r="U49" s="36">
        <f t="shared" si="11"/>
        <v>0</v>
      </c>
      <c r="V49" s="36">
        <f t="shared" si="11"/>
        <v>0</v>
      </c>
      <c r="W49" s="36">
        <f t="shared" si="11"/>
        <v>0</v>
      </c>
      <c r="X49" s="36">
        <f t="shared" si="11"/>
        <v>0</v>
      </c>
      <c r="Y49" s="36">
        <f t="shared" si="11"/>
        <v>0</v>
      </c>
      <c r="Z49" s="36">
        <f t="shared" si="11"/>
        <v>0</v>
      </c>
      <c r="AA49" s="36">
        <f t="shared" si="11"/>
        <v>0</v>
      </c>
      <c r="AB49" s="36">
        <f t="shared" si="11"/>
        <v>0</v>
      </c>
      <c r="AC49" s="36">
        <f t="shared" si="11"/>
        <v>0</v>
      </c>
      <c r="AD49" s="36">
        <f t="shared" si="11"/>
        <v>0</v>
      </c>
      <c r="AE49" s="36">
        <f t="shared" si="11"/>
        <v>0</v>
      </c>
      <c r="AF49" s="36">
        <f t="shared" si="11"/>
        <v>0</v>
      </c>
      <c r="AG49" s="36">
        <f t="shared" si="11"/>
        <v>0</v>
      </c>
      <c r="AH49" s="36">
        <f t="shared" si="11"/>
        <v>0</v>
      </c>
      <c r="AI49" s="36">
        <f t="shared" si="11"/>
        <v>0</v>
      </c>
      <c r="AJ49" s="36">
        <f t="shared" si="11"/>
        <v>1</v>
      </c>
      <c r="AK49" s="36">
        <f t="shared" si="11"/>
        <v>51.46</v>
      </c>
      <c r="AL49" s="36">
        <f t="shared" si="11"/>
        <v>0</v>
      </c>
      <c r="AM49" s="36">
        <f t="shared" si="11"/>
        <v>0</v>
      </c>
    </row>
    <row r="50" spans="1:39" x14ac:dyDescent="0.15">
      <c r="A50" s="743"/>
      <c r="B50" s="744"/>
      <c r="C50" s="139" t="s">
        <v>143</v>
      </c>
      <c r="D50" s="118">
        <f>SUMIF(D34,"&gt;0")</f>
        <v>1</v>
      </c>
      <c r="E50" s="118">
        <f>SUMIF(E34,"&gt;0")</f>
        <v>185.94</v>
      </c>
      <c r="F50" s="118">
        <f>SUMIF(F34,"&gt;0")</f>
        <v>1</v>
      </c>
      <c r="G50" s="118">
        <f>SUMIF(G34,"&gt;0")</f>
        <v>185.94</v>
      </c>
      <c r="H50" s="118">
        <f t="shared" ref="H50:AM50" si="12">SUMIF(H34,"&gt;0")</f>
        <v>0</v>
      </c>
      <c r="I50" s="118">
        <f t="shared" si="12"/>
        <v>0</v>
      </c>
      <c r="J50" s="118">
        <f t="shared" si="12"/>
        <v>0</v>
      </c>
      <c r="K50" s="118">
        <f t="shared" si="12"/>
        <v>0</v>
      </c>
      <c r="L50" s="118">
        <f t="shared" si="12"/>
        <v>0</v>
      </c>
      <c r="M50" s="118">
        <f t="shared" si="12"/>
        <v>0</v>
      </c>
      <c r="N50" s="118">
        <f t="shared" si="12"/>
        <v>0</v>
      </c>
      <c r="O50" s="118">
        <f t="shared" si="12"/>
        <v>0</v>
      </c>
      <c r="P50" s="118">
        <f t="shared" si="12"/>
        <v>0</v>
      </c>
      <c r="Q50" s="118">
        <f t="shared" si="12"/>
        <v>0</v>
      </c>
      <c r="R50" s="118">
        <f t="shared" si="12"/>
        <v>0</v>
      </c>
      <c r="S50" s="118">
        <f t="shared" si="12"/>
        <v>0</v>
      </c>
      <c r="T50" s="118">
        <f t="shared" si="12"/>
        <v>0</v>
      </c>
      <c r="U50" s="118">
        <f t="shared" si="12"/>
        <v>0</v>
      </c>
      <c r="V50" s="118">
        <f t="shared" si="12"/>
        <v>0</v>
      </c>
      <c r="W50" s="118">
        <f t="shared" si="12"/>
        <v>0</v>
      </c>
      <c r="X50" s="118">
        <f t="shared" si="12"/>
        <v>0</v>
      </c>
      <c r="Y50" s="118">
        <f t="shared" si="12"/>
        <v>0</v>
      </c>
      <c r="Z50" s="118">
        <f t="shared" si="12"/>
        <v>0</v>
      </c>
      <c r="AA50" s="118">
        <f t="shared" si="12"/>
        <v>0</v>
      </c>
      <c r="AB50" s="118">
        <f t="shared" si="12"/>
        <v>0</v>
      </c>
      <c r="AC50" s="118">
        <f t="shared" si="12"/>
        <v>0</v>
      </c>
      <c r="AD50" s="118">
        <f t="shared" si="12"/>
        <v>0</v>
      </c>
      <c r="AE50" s="118">
        <f t="shared" si="12"/>
        <v>0</v>
      </c>
      <c r="AF50" s="118">
        <f t="shared" si="12"/>
        <v>0</v>
      </c>
      <c r="AG50" s="118">
        <f t="shared" si="12"/>
        <v>0</v>
      </c>
      <c r="AH50" s="118">
        <f t="shared" si="12"/>
        <v>0</v>
      </c>
      <c r="AI50" s="118">
        <f t="shared" si="12"/>
        <v>0</v>
      </c>
      <c r="AJ50" s="118">
        <f t="shared" si="12"/>
        <v>0</v>
      </c>
      <c r="AK50" s="118">
        <f t="shared" si="12"/>
        <v>0</v>
      </c>
      <c r="AL50" s="118">
        <f t="shared" si="12"/>
        <v>0</v>
      </c>
      <c r="AM50" s="118">
        <f t="shared" si="12"/>
        <v>0</v>
      </c>
    </row>
    <row r="51" spans="1:39" x14ac:dyDescent="0.15">
      <c r="A51" s="38"/>
      <c r="B51" s="802" t="s">
        <v>232</v>
      </c>
      <c r="C51" s="803"/>
      <c r="D51" s="36"/>
      <c r="E51" s="36"/>
      <c r="F51" s="36"/>
      <c r="G51" s="36"/>
      <c r="H51" s="36">
        <f t="shared" ref="H51:AM51" si="13">SUMIF(H35,"&gt;0")</f>
        <v>0</v>
      </c>
      <c r="I51" s="36">
        <f t="shared" si="13"/>
        <v>0</v>
      </c>
      <c r="J51" s="36">
        <f t="shared" si="13"/>
        <v>0</v>
      </c>
      <c r="K51" s="36">
        <f t="shared" si="13"/>
        <v>0</v>
      </c>
      <c r="L51" s="36">
        <f t="shared" si="13"/>
        <v>0</v>
      </c>
      <c r="M51" s="36">
        <f t="shared" si="13"/>
        <v>0</v>
      </c>
      <c r="N51" s="36">
        <f t="shared" si="13"/>
        <v>0</v>
      </c>
      <c r="O51" s="36">
        <f t="shared" si="13"/>
        <v>0</v>
      </c>
      <c r="P51" s="36">
        <f t="shared" si="13"/>
        <v>0</v>
      </c>
      <c r="Q51" s="36">
        <f t="shared" si="13"/>
        <v>0</v>
      </c>
      <c r="R51" s="36">
        <f t="shared" si="13"/>
        <v>0</v>
      </c>
      <c r="S51" s="36">
        <f t="shared" si="13"/>
        <v>0</v>
      </c>
      <c r="T51" s="36">
        <f t="shared" si="13"/>
        <v>0</v>
      </c>
      <c r="U51" s="36">
        <f t="shared" si="13"/>
        <v>0</v>
      </c>
      <c r="V51" s="36">
        <f t="shared" si="13"/>
        <v>0</v>
      </c>
      <c r="W51" s="36">
        <f t="shared" si="13"/>
        <v>0</v>
      </c>
      <c r="X51" s="36">
        <f t="shared" si="13"/>
        <v>0</v>
      </c>
      <c r="Y51" s="36">
        <f t="shared" si="13"/>
        <v>0</v>
      </c>
      <c r="Z51" s="36">
        <f t="shared" si="13"/>
        <v>0</v>
      </c>
      <c r="AA51" s="36">
        <f t="shared" si="13"/>
        <v>0</v>
      </c>
      <c r="AB51" s="36">
        <f t="shared" si="13"/>
        <v>0</v>
      </c>
      <c r="AC51" s="36">
        <f t="shared" si="13"/>
        <v>0</v>
      </c>
      <c r="AD51" s="36">
        <f t="shared" si="13"/>
        <v>0</v>
      </c>
      <c r="AE51" s="36">
        <f t="shared" si="13"/>
        <v>0</v>
      </c>
      <c r="AF51" s="36">
        <f t="shared" si="13"/>
        <v>0</v>
      </c>
      <c r="AG51" s="36">
        <f t="shared" si="13"/>
        <v>0</v>
      </c>
      <c r="AH51" s="36">
        <f t="shared" si="13"/>
        <v>0</v>
      </c>
      <c r="AI51" s="36">
        <f t="shared" si="13"/>
        <v>0</v>
      </c>
      <c r="AJ51" s="36">
        <f t="shared" si="13"/>
        <v>0</v>
      </c>
      <c r="AK51" s="36">
        <f t="shared" si="13"/>
        <v>0</v>
      </c>
      <c r="AL51" s="36">
        <f t="shared" si="13"/>
        <v>0</v>
      </c>
      <c r="AM51" s="36">
        <f t="shared" si="13"/>
        <v>0</v>
      </c>
    </row>
    <row r="52" spans="1:39" x14ac:dyDescent="0.15">
      <c r="A52" s="743"/>
      <c r="B52" s="744"/>
      <c r="C52" s="139" t="s">
        <v>134</v>
      </c>
      <c r="D52" s="118">
        <f t="shared" ref="D52:AM52" si="14">SUMIF(D16,"&gt;0")</f>
        <v>40</v>
      </c>
      <c r="E52" s="118">
        <f t="shared" si="14"/>
        <v>3908.9867999999997</v>
      </c>
      <c r="F52" s="118">
        <f t="shared" si="14"/>
        <v>38</v>
      </c>
      <c r="G52" s="118">
        <f t="shared" si="14"/>
        <v>3880.8829999999998</v>
      </c>
      <c r="H52" s="118">
        <f t="shared" si="14"/>
        <v>1</v>
      </c>
      <c r="I52" s="118">
        <f t="shared" si="14"/>
        <v>5.2038000000000002</v>
      </c>
      <c r="J52" s="118">
        <f t="shared" si="14"/>
        <v>0</v>
      </c>
      <c r="K52" s="118">
        <f t="shared" si="14"/>
        <v>0</v>
      </c>
      <c r="L52" s="118">
        <f t="shared" si="14"/>
        <v>0</v>
      </c>
      <c r="M52" s="118">
        <f t="shared" si="14"/>
        <v>0</v>
      </c>
      <c r="N52" s="118">
        <f t="shared" si="14"/>
        <v>0</v>
      </c>
      <c r="O52" s="118">
        <f t="shared" si="14"/>
        <v>0</v>
      </c>
      <c r="P52" s="118">
        <f t="shared" si="14"/>
        <v>0</v>
      </c>
      <c r="Q52" s="118">
        <f t="shared" si="14"/>
        <v>0</v>
      </c>
      <c r="R52" s="118">
        <f t="shared" si="14"/>
        <v>0</v>
      </c>
      <c r="S52" s="118">
        <f t="shared" si="14"/>
        <v>0</v>
      </c>
      <c r="T52" s="118">
        <f t="shared" si="14"/>
        <v>1</v>
      </c>
      <c r="U52" s="118">
        <f t="shared" si="14"/>
        <v>22.9</v>
      </c>
      <c r="V52" s="118">
        <f t="shared" si="14"/>
        <v>0</v>
      </c>
      <c r="W52" s="118">
        <f t="shared" si="14"/>
        <v>0</v>
      </c>
      <c r="X52" s="118">
        <f t="shared" si="14"/>
        <v>0</v>
      </c>
      <c r="Y52" s="118">
        <f t="shared" si="14"/>
        <v>0</v>
      </c>
      <c r="Z52" s="118">
        <f t="shared" si="14"/>
        <v>0</v>
      </c>
      <c r="AA52" s="118">
        <f t="shared" si="14"/>
        <v>0</v>
      </c>
      <c r="AB52" s="118">
        <f t="shared" si="14"/>
        <v>0</v>
      </c>
      <c r="AC52" s="118">
        <f t="shared" si="14"/>
        <v>0</v>
      </c>
      <c r="AD52" s="118">
        <f t="shared" si="14"/>
        <v>0</v>
      </c>
      <c r="AE52" s="118">
        <f t="shared" si="14"/>
        <v>0</v>
      </c>
      <c r="AF52" s="118">
        <f t="shared" si="14"/>
        <v>0</v>
      </c>
      <c r="AG52" s="118">
        <f t="shared" si="14"/>
        <v>0</v>
      </c>
      <c r="AH52" s="118">
        <f t="shared" si="14"/>
        <v>0</v>
      </c>
      <c r="AI52" s="118">
        <f t="shared" si="14"/>
        <v>0</v>
      </c>
      <c r="AJ52" s="118">
        <f t="shared" si="14"/>
        <v>0</v>
      </c>
      <c r="AK52" s="118">
        <f t="shared" si="14"/>
        <v>0</v>
      </c>
      <c r="AL52" s="118">
        <f t="shared" si="14"/>
        <v>0</v>
      </c>
      <c r="AM52" s="118">
        <f t="shared" si="14"/>
        <v>0</v>
      </c>
    </row>
    <row r="53" spans="1:39" x14ac:dyDescent="0.15">
      <c r="A53" s="38"/>
      <c r="B53" s="802" t="s">
        <v>232</v>
      </c>
      <c r="C53" s="803"/>
      <c r="D53" s="36"/>
      <c r="E53" s="36"/>
      <c r="F53" s="36"/>
      <c r="G53" s="36"/>
      <c r="H53" s="36">
        <f t="shared" ref="H53:AM53" si="15">SUMIF(H17,"&gt;0")</f>
        <v>0</v>
      </c>
      <c r="I53" s="36">
        <f t="shared" si="15"/>
        <v>0</v>
      </c>
      <c r="J53" s="36">
        <f t="shared" si="15"/>
        <v>0</v>
      </c>
      <c r="K53" s="36">
        <f t="shared" si="15"/>
        <v>0</v>
      </c>
      <c r="L53" s="36">
        <f t="shared" si="15"/>
        <v>0</v>
      </c>
      <c r="M53" s="36">
        <f t="shared" si="15"/>
        <v>0</v>
      </c>
      <c r="N53" s="36">
        <f t="shared" si="15"/>
        <v>0</v>
      </c>
      <c r="O53" s="36">
        <f t="shared" si="15"/>
        <v>0</v>
      </c>
      <c r="P53" s="36">
        <f t="shared" si="15"/>
        <v>0</v>
      </c>
      <c r="Q53" s="36">
        <f t="shared" si="15"/>
        <v>0</v>
      </c>
      <c r="R53" s="36">
        <f t="shared" si="15"/>
        <v>0</v>
      </c>
      <c r="S53" s="36">
        <f t="shared" si="15"/>
        <v>0</v>
      </c>
      <c r="T53" s="36">
        <f t="shared" si="15"/>
        <v>0</v>
      </c>
      <c r="U53" s="36">
        <f t="shared" si="15"/>
        <v>0</v>
      </c>
      <c r="V53" s="36">
        <f t="shared" si="15"/>
        <v>0</v>
      </c>
      <c r="W53" s="36">
        <f t="shared" si="15"/>
        <v>0</v>
      </c>
      <c r="X53" s="36">
        <f t="shared" si="15"/>
        <v>0</v>
      </c>
      <c r="Y53" s="36">
        <f t="shared" si="15"/>
        <v>0</v>
      </c>
      <c r="Z53" s="36">
        <f t="shared" si="15"/>
        <v>0</v>
      </c>
      <c r="AA53" s="36">
        <f t="shared" si="15"/>
        <v>0</v>
      </c>
      <c r="AB53" s="36">
        <f t="shared" si="15"/>
        <v>0</v>
      </c>
      <c r="AC53" s="36">
        <f t="shared" si="15"/>
        <v>0</v>
      </c>
      <c r="AD53" s="36">
        <f t="shared" si="15"/>
        <v>0</v>
      </c>
      <c r="AE53" s="36">
        <f t="shared" si="15"/>
        <v>0</v>
      </c>
      <c r="AF53" s="36">
        <f t="shared" si="15"/>
        <v>0</v>
      </c>
      <c r="AG53" s="36">
        <f t="shared" si="15"/>
        <v>0</v>
      </c>
      <c r="AH53" s="36">
        <f t="shared" si="15"/>
        <v>0</v>
      </c>
      <c r="AI53" s="36">
        <f t="shared" si="15"/>
        <v>0</v>
      </c>
      <c r="AJ53" s="36">
        <f t="shared" si="15"/>
        <v>0</v>
      </c>
      <c r="AK53" s="36">
        <f t="shared" si="15"/>
        <v>0</v>
      </c>
      <c r="AL53" s="36">
        <f t="shared" si="15"/>
        <v>0</v>
      </c>
      <c r="AM53" s="36">
        <f t="shared" si="15"/>
        <v>0</v>
      </c>
    </row>
    <row r="54" spans="1:39" ht="13.5" customHeight="1" x14ac:dyDescent="0.15">
      <c r="A54" s="743"/>
      <c r="B54" s="744"/>
      <c r="C54" s="139" t="s">
        <v>144</v>
      </c>
      <c r="D54" s="118">
        <f t="shared" ref="D54:AM54" si="16">SUMIF(D36,"&gt;0")</f>
        <v>3</v>
      </c>
      <c r="E54" s="118">
        <f t="shared" si="16"/>
        <v>153.8904</v>
      </c>
      <c r="F54" s="118">
        <f t="shared" si="16"/>
        <v>3</v>
      </c>
      <c r="G54" s="118">
        <f t="shared" si="16"/>
        <v>153.8904</v>
      </c>
      <c r="H54" s="118">
        <f t="shared" si="16"/>
        <v>0</v>
      </c>
      <c r="I54" s="118">
        <f t="shared" si="16"/>
        <v>0</v>
      </c>
      <c r="J54" s="118">
        <f t="shared" si="16"/>
        <v>0</v>
      </c>
      <c r="K54" s="118">
        <f t="shared" si="16"/>
        <v>0</v>
      </c>
      <c r="L54" s="118">
        <f t="shared" si="16"/>
        <v>0</v>
      </c>
      <c r="M54" s="118">
        <f t="shared" si="16"/>
        <v>0</v>
      </c>
      <c r="N54" s="118">
        <f t="shared" si="16"/>
        <v>0</v>
      </c>
      <c r="O54" s="118">
        <f t="shared" si="16"/>
        <v>0</v>
      </c>
      <c r="P54" s="118">
        <f t="shared" si="16"/>
        <v>0</v>
      </c>
      <c r="Q54" s="118">
        <f t="shared" si="16"/>
        <v>0</v>
      </c>
      <c r="R54" s="118">
        <f t="shared" si="16"/>
        <v>0</v>
      </c>
      <c r="S54" s="118">
        <f t="shared" si="16"/>
        <v>0</v>
      </c>
      <c r="T54" s="118">
        <f t="shared" si="16"/>
        <v>0</v>
      </c>
      <c r="U54" s="118">
        <f t="shared" si="16"/>
        <v>0</v>
      </c>
      <c r="V54" s="118">
        <f t="shared" si="16"/>
        <v>0</v>
      </c>
      <c r="W54" s="118">
        <f t="shared" si="16"/>
        <v>0</v>
      </c>
      <c r="X54" s="118">
        <f t="shared" si="16"/>
        <v>0</v>
      </c>
      <c r="Y54" s="118">
        <f t="shared" si="16"/>
        <v>0</v>
      </c>
      <c r="Z54" s="118">
        <f t="shared" si="16"/>
        <v>0</v>
      </c>
      <c r="AA54" s="118">
        <f t="shared" si="16"/>
        <v>0</v>
      </c>
      <c r="AB54" s="118">
        <f t="shared" si="16"/>
        <v>0</v>
      </c>
      <c r="AC54" s="118">
        <f t="shared" si="16"/>
        <v>0</v>
      </c>
      <c r="AD54" s="118">
        <f t="shared" si="16"/>
        <v>0</v>
      </c>
      <c r="AE54" s="118">
        <f t="shared" si="16"/>
        <v>0</v>
      </c>
      <c r="AF54" s="118">
        <f t="shared" si="16"/>
        <v>0</v>
      </c>
      <c r="AG54" s="118">
        <f t="shared" si="16"/>
        <v>0</v>
      </c>
      <c r="AH54" s="118">
        <f t="shared" si="16"/>
        <v>0</v>
      </c>
      <c r="AI54" s="118">
        <f t="shared" si="16"/>
        <v>0</v>
      </c>
      <c r="AJ54" s="118">
        <f t="shared" si="16"/>
        <v>0</v>
      </c>
      <c r="AK54" s="118">
        <f t="shared" si="16"/>
        <v>0</v>
      </c>
      <c r="AL54" s="118">
        <f t="shared" si="16"/>
        <v>0</v>
      </c>
      <c r="AM54" s="118">
        <f t="shared" si="16"/>
        <v>0</v>
      </c>
    </row>
    <row r="55" spans="1:39" x14ac:dyDescent="0.15">
      <c r="A55" s="38"/>
      <c r="B55" s="802" t="s">
        <v>232</v>
      </c>
      <c r="C55" s="803"/>
      <c r="D55" s="36"/>
      <c r="E55" s="36"/>
      <c r="F55" s="36"/>
      <c r="G55" s="36"/>
      <c r="H55" s="36">
        <f t="shared" ref="H55:AM55" si="17">SUMIF(H37,"&gt;0")</f>
        <v>0</v>
      </c>
      <c r="I55" s="36">
        <f t="shared" si="17"/>
        <v>0</v>
      </c>
      <c r="J55" s="36">
        <f t="shared" si="17"/>
        <v>0</v>
      </c>
      <c r="K55" s="36">
        <f t="shared" si="17"/>
        <v>0</v>
      </c>
      <c r="L55" s="36">
        <f t="shared" si="17"/>
        <v>0</v>
      </c>
      <c r="M55" s="36">
        <f t="shared" si="17"/>
        <v>0</v>
      </c>
      <c r="N55" s="36">
        <f t="shared" si="17"/>
        <v>0</v>
      </c>
      <c r="O55" s="36">
        <f t="shared" si="17"/>
        <v>0</v>
      </c>
      <c r="P55" s="36">
        <f t="shared" si="17"/>
        <v>0</v>
      </c>
      <c r="Q55" s="36">
        <f t="shared" si="17"/>
        <v>0</v>
      </c>
      <c r="R55" s="36">
        <f t="shared" si="17"/>
        <v>0</v>
      </c>
      <c r="S55" s="36">
        <f t="shared" si="17"/>
        <v>0</v>
      </c>
      <c r="T55" s="36">
        <f t="shared" si="17"/>
        <v>0</v>
      </c>
      <c r="U55" s="36">
        <f t="shared" si="17"/>
        <v>0</v>
      </c>
      <c r="V55" s="36">
        <f t="shared" si="17"/>
        <v>0</v>
      </c>
      <c r="W55" s="36">
        <f t="shared" si="17"/>
        <v>0</v>
      </c>
      <c r="X55" s="36">
        <f t="shared" si="17"/>
        <v>0</v>
      </c>
      <c r="Y55" s="36">
        <f t="shared" si="17"/>
        <v>0</v>
      </c>
      <c r="Z55" s="36">
        <f t="shared" si="17"/>
        <v>0</v>
      </c>
      <c r="AA55" s="36">
        <f t="shared" si="17"/>
        <v>0</v>
      </c>
      <c r="AB55" s="36">
        <f t="shared" si="17"/>
        <v>0</v>
      </c>
      <c r="AC55" s="36">
        <f t="shared" si="17"/>
        <v>0</v>
      </c>
      <c r="AD55" s="36">
        <f t="shared" si="17"/>
        <v>0</v>
      </c>
      <c r="AE55" s="36">
        <f t="shared" si="17"/>
        <v>0</v>
      </c>
      <c r="AF55" s="36">
        <f t="shared" si="17"/>
        <v>0</v>
      </c>
      <c r="AG55" s="36">
        <f t="shared" si="17"/>
        <v>0</v>
      </c>
      <c r="AH55" s="36">
        <f t="shared" si="17"/>
        <v>0</v>
      </c>
      <c r="AI55" s="36">
        <f t="shared" si="17"/>
        <v>0</v>
      </c>
      <c r="AJ55" s="36">
        <f t="shared" si="17"/>
        <v>0</v>
      </c>
      <c r="AK55" s="36">
        <f t="shared" si="17"/>
        <v>0</v>
      </c>
      <c r="AL55" s="36">
        <f t="shared" si="17"/>
        <v>0</v>
      </c>
      <c r="AM55" s="36">
        <f t="shared" si="17"/>
        <v>0</v>
      </c>
    </row>
    <row r="56" spans="1:39" x14ac:dyDescent="0.15">
      <c r="A56" s="743"/>
      <c r="B56" s="744"/>
      <c r="C56" s="139" t="s">
        <v>135</v>
      </c>
      <c r="D56" s="118">
        <f t="shared" ref="D56:AM56" si="18">SUMIF(D18,"&gt;0")</f>
        <v>9</v>
      </c>
      <c r="E56" s="118">
        <f t="shared" si="18"/>
        <v>594.99740000000008</v>
      </c>
      <c r="F56" s="118">
        <f t="shared" si="18"/>
        <v>8</v>
      </c>
      <c r="G56" s="118">
        <f t="shared" si="18"/>
        <v>519.65740000000005</v>
      </c>
      <c r="H56" s="118">
        <f t="shared" si="18"/>
        <v>1</v>
      </c>
      <c r="I56" s="118">
        <f t="shared" si="18"/>
        <v>75.34</v>
      </c>
      <c r="J56" s="118">
        <f t="shared" si="18"/>
        <v>0</v>
      </c>
      <c r="K56" s="118">
        <f t="shared" si="18"/>
        <v>0</v>
      </c>
      <c r="L56" s="118">
        <f t="shared" si="18"/>
        <v>0</v>
      </c>
      <c r="M56" s="118">
        <f t="shared" si="18"/>
        <v>0</v>
      </c>
      <c r="N56" s="118">
        <f t="shared" si="18"/>
        <v>0</v>
      </c>
      <c r="O56" s="118">
        <f t="shared" si="18"/>
        <v>0</v>
      </c>
      <c r="P56" s="118">
        <f t="shared" si="18"/>
        <v>0</v>
      </c>
      <c r="Q56" s="118">
        <f t="shared" si="18"/>
        <v>0</v>
      </c>
      <c r="R56" s="118">
        <f t="shared" si="18"/>
        <v>0</v>
      </c>
      <c r="S56" s="118">
        <f t="shared" si="18"/>
        <v>0</v>
      </c>
      <c r="T56" s="118">
        <f t="shared" si="18"/>
        <v>0</v>
      </c>
      <c r="U56" s="118">
        <f t="shared" si="18"/>
        <v>0</v>
      </c>
      <c r="V56" s="118">
        <f t="shared" si="18"/>
        <v>0</v>
      </c>
      <c r="W56" s="118">
        <f t="shared" si="18"/>
        <v>0</v>
      </c>
      <c r="X56" s="118">
        <f t="shared" si="18"/>
        <v>0</v>
      </c>
      <c r="Y56" s="118">
        <f t="shared" si="18"/>
        <v>0</v>
      </c>
      <c r="Z56" s="118">
        <f t="shared" si="18"/>
        <v>0</v>
      </c>
      <c r="AA56" s="118">
        <f t="shared" si="18"/>
        <v>0</v>
      </c>
      <c r="AB56" s="118">
        <f t="shared" si="18"/>
        <v>0</v>
      </c>
      <c r="AC56" s="118">
        <f t="shared" si="18"/>
        <v>0</v>
      </c>
      <c r="AD56" s="118">
        <f t="shared" si="18"/>
        <v>0</v>
      </c>
      <c r="AE56" s="118">
        <f t="shared" si="18"/>
        <v>0</v>
      </c>
      <c r="AF56" s="118">
        <f t="shared" si="18"/>
        <v>0</v>
      </c>
      <c r="AG56" s="118">
        <f t="shared" si="18"/>
        <v>0</v>
      </c>
      <c r="AH56" s="118">
        <f t="shared" si="18"/>
        <v>0</v>
      </c>
      <c r="AI56" s="118">
        <f t="shared" si="18"/>
        <v>0</v>
      </c>
      <c r="AJ56" s="118">
        <f t="shared" si="18"/>
        <v>0</v>
      </c>
      <c r="AK56" s="118">
        <f t="shared" si="18"/>
        <v>0</v>
      </c>
      <c r="AL56" s="118">
        <f t="shared" si="18"/>
        <v>0</v>
      </c>
      <c r="AM56" s="118">
        <f t="shared" si="18"/>
        <v>0</v>
      </c>
    </row>
    <row r="57" spans="1:39" x14ac:dyDescent="0.15">
      <c r="A57" s="38"/>
      <c r="B57" s="802" t="s">
        <v>232</v>
      </c>
      <c r="C57" s="803"/>
      <c r="D57" s="36"/>
      <c r="E57" s="36"/>
      <c r="F57" s="36"/>
      <c r="G57" s="36"/>
      <c r="H57" s="36">
        <f t="shared" ref="H57:AM57" si="19">SUMIF(H19,"&gt;0")</f>
        <v>0</v>
      </c>
      <c r="I57" s="36">
        <f t="shared" si="19"/>
        <v>0</v>
      </c>
      <c r="J57" s="36">
        <f t="shared" si="19"/>
        <v>0</v>
      </c>
      <c r="K57" s="36">
        <f t="shared" si="19"/>
        <v>0</v>
      </c>
      <c r="L57" s="36">
        <f t="shared" si="19"/>
        <v>0</v>
      </c>
      <c r="M57" s="36">
        <f t="shared" si="19"/>
        <v>0</v>
      </c>
      <c r="N57" s="36">
        <f t="shared" si="19"/>
        <v>0</v>
      </c>
      <c r="O57" s="36">
        <f t="shared" si="19"/>
        <v>0</v>
      </c>
      <c r="P57" s="36">
        <f t="shared" si="19"/>
        <v>0</v>
      </c>
      <c r="Q57" s="36">
        <f t="shared" si="19"/>
        <v>0</v>
      </c>
      <c r="R57" s="36">
        <f t="shared" si="19"/>
        <v>0</v>
      </c>
      <c r="S57" s="36">
        <f t="shared" si="19"/>
        <v>0</v>
      </c>
      <c r="T57" s="36">
        <f t="shared" si="19"/>
        <v>0</v>
      </c>
      <c r="U57" s="36">
        <f t="shared" si="19"/>
        <v>0</v>
      </c>
      <c r="V57" s="36">
        <f t="shared" si="19"/>
        <v>0</v>
      </c>
      <c r="W57" s="36">
        <f t="shared" si="19"/>
        <v>0</v>
      </c>
      <c r="X57" s="36">
        <f t="shared" si="19"/>
        <v>0</v>
      </c>
      <c r="Y57" s="36">
        <f t="shared" si="19"/>
        <v>0</v>
      </c>
      <c r="Z57" s="36">
        <f t="shared" si="19"/>
        <v>0</v>
      </c>
      <c r="AA57" s="36">
        <f t="shared" si="19"/>
        <v>0</v>
      </c>
      <c r="AB57" s="36">
        <f t="shared" si="19"/>
        <v>0</v>
      </c>
      <c r="AC57" s="36">
        <f t="shared" si="19"/>
        <v>0</v>
      </c>
      <c r="AD57" s="36">
        <f t="shared" si="19"/>
        <v>0</v>
      </c>
      <c r="AE57" s="36">
        <f t="shared" si="19"/>
        <v>0</v>
      </c>
      <c r="AF57" s="36">
        <f t="shared" si="19"/>
        <v>0</v>
      </c>
      <c r="AG57" s="36">
        <f t="shared" si="19"/>
        <v>0</v>
      </c>
      <c r="AH57" s="36">
        <f t="shared" si="19"/>
        <v>0</v>
      </c>
      <c r="AI57" s="36">
        <f t="shared" si="19"/>
        <v>0</v>
      </c>
      <c r="AJ57" s="36">
        <f t="shared" si="19"/>
        <v>0</v>
      </c>
      <c r="AK57" s="36">
        <f t="shared" si="19"/>
        <v>0</v>
      </c>
      <c r="AL57" s="36">
        <f t="shared" si="19"/>
        <v>0</v>
      </c>
      <c r="AM57" s="36">
        <f t="shared" si="19"/>
        <v>0</v>
      </c>
    </row>
    <row r="58" spans="1:39" x14ac:dyDescent="0.15">
      <c r="A58" s="743"/>
      <c r="B58" s="744"/>
      <c r="C58" s="139" t="s">
        <v>136</v>
      </c>
      <c r="D58" s="118">
        <f>SUMIF(D20,"&gt;0")</f>
        <v>24</v>
      </c>
      <c r="E58" s="118">
        <f>SUMIF(E20,"&gt;0")</f>
        <v>1210.3222000000001</v>
      </c>
      <c r="F58" s="118">
        <f>SUMIF(F20,"&gt;0")</f>
        <v>23</v>
      </c>
      <c r="G58" s="118">
        <f>SUMIF(G20,"&gt;0")</f>
        <v>1160.4122</v>
      </c>
      <c r="H58" s="118">
        <f t="shared" ref="H58:AM58" si="20">SUMIF(H20,"&gt;0")</f>
        <v>1</v>
      </c>
      <c r="I58" s="118">
        <f t="shared" si="20"/>
        <v>49.91</v>
      </c>
      <c r="J58" s="118">
        <f t="shared" si="20"/>
        <v>0</v>
      </c>
      <c r="K58" s="118">
        <f t="shared" si="20"/>
        <v>0</v>
      </c>
      <c r="L58" s="118">
        <f t="shared" si="20"/>
        <v>0</v>
      </c>
      <c r="M58" s="118">
        <f t="shared" si="20"/>
        <v>0</v>
      </c>
      <c r="N58" s="118">
        <f t="shared" si="20"/>
        <v>0</v>
      </c>
      <c r="O58" s="118">
        <f t="shared" si="20"/>
        <v>0</v>
      </c>
      <c r="P58" s="118">
        <f t="shared" si="20"/>
        <v>0</v>
      </c>
      <c r="Q58" s="118">
        <f t="shared" si="20"/>
        <v>0</v>
      </c>
      <c r="R58" s="118">
        <f t="shared" si="20"/>
        <v>0</v>
      </c>
      <c r="S58" s="118">
        <f t="shared" si="20"/>
        <v>0</v>
      </c>
      <c r="T58" s="118">
        <f t="shared" si="20"/>
        <v>0</v>
      </c>
      <c r="U58" s="118">
        <f t="shared" si="20"/>
        <v>0</v>
      </c>
      <c r="V58" s="118">
        <f t="shared" si="20"/>
        <v>0</v>
      </c>
      <c r="W58" s="118">
        <f t="shared" si="20"/>
        <v>0</v>
      </c>
      <c r="X58" s="118">
        <f t="shared" si="20"/>
        <v>0</v>
      </c>
      <c r="Y58" s="118">
        <f t="shared" si="20"/>
        <v>0</v>
      </c>
      <c r="Z58" s="118">
        <f t="shared" si="20"/>
        <v>0</v>
      </c>
      <c r="AA58" s="118">
        <f t="shared" si="20"/>
        <v>0</v>
      </c>
      <c r="AB58" s="118">
        <f t="shared" si="20"/>
        <v>0</v>
      </c>
      <c r="AC58" s="118">
        <f t="shared" si="20"/>
        <v>0</v>
      </c>
      <c r="AD58" s="118">
        <f t="shared" si="20"/>
        <v>0</v>
      </c>
      <c r="AE58" s="118">
        <f t="shared" si="20"/>
        <v>0</v>
      </c>
      <c r="AF58" s="118">
        <f t="shared" si="20"/>
        <v>0</v>
      </c>
      <c r="AG58" s="118">
        <f t="shared" si="20"/>
        <v>0</v>
      </c>
      <c r="AH58" s="118">
        <f t="shared" si="20"/>
        <v>0</v>
      </c>
      <c r="AI58" s="118">
        <f t="shared" si="20"/>
        <v>0</v>
      </c>
      <c r="AJ58" s="118">
        <f t="shared" si="20"/>
        <v>0</v>
      </c>
      <c r="AK58" s="118">
        <f t="shared" si="20"/>
        <v>0</v>
      </c>
      <c r="AL58" s="118">
        <f t="shared" si="20"/>
        <v>0</v>
      </c>
      <c r="AM58" s="118">
        <f t="shared" si="20"/>
        <v>0</v>
      </c>
    </row>
    <row r="59" spans="1:39" x14ac:dyDescent="0.15">
      <c r="A59" s="38"/>
      <c r="B59" s="802" t="s">
        <v>232</v>
      </c>
      <c r="C59" s="803"/>
      <c r="D59" s="36"/>
      <c r="E59" s="36"/>
      <c r="F59" s="36"/>
      <c r="G59" s="36"/>
      <c r="H59" s="36">
        <f t="shared" ref="H59:AM59" si="21">SUMIF(H21,"&gt;0")</f>
        <v>0</v>
      </c>
      <c r="I59" s="36">
        <f t="shared" si="21"/>
        <v>0</v>
      </c>
      <c r="J59" s="36">
        <f t="shared" si="21"/>
        <v>0</v>
      </c>
      <c r="K59" s="36">
        <f t="shared" si="21"/>
        <v>0</v>
      </c>
      <c r="L59" s="36">
        <f t="shared" si="21"/>
        <v>0</v>
      </c>
      <c r="M59" s="36">
        <f t="shared" si="21"/>
        <v>0</v>
      </c>
      <c r="N59" s="36">
        <f t="shared" si="21"/>
        <v>0</v>
      </c>
      <c r="O59" s="36">
        <f t="shared" si="21"/>
        <v>0</v>
      </c>
      <c r="P59" s="36">
        <f t="shared" si="21"/>
        <v>0</v>
      </c>
      <c r="Q59" s="36">
        <f t="shared" si="21"/>
        <v>0</v>
      </c>
      <c r="R59" s="36">
        <f t="shared" si="21"/>
        <v>0</v>
      </c>
      <c r="S59" s="36">
        <f t="shared" si="21"/>
        <v>0</v>
      </c>
      <c r="T59" s="36">
        <f t="shared" si="21"/>
        <v>0</v>
      </c>
      <c r="U59" s="36">
        <f t="shared" si="21"/>
        <v>0</v>
      </c>
      <c r="V59" s="36">
        <f t="shared" si="21"/>
        <v>0</v>
      </c>
      <c r="W59" s="36">
        <f t="shared" si="21"/>
        <v>0</v>
      </c>
      <c r="X59" s="36">
        <f t="shared" si="21"/>
        <v>0</v>
      </c>
      <c r="Y59" s="36">
        <f t="shared" si="21"/>
        <v>0</v>
      </c>
      <c r="Z59" s="36">
        <f t="shared" si="21"/>
        <v>0</v>
      </c>
      <c r="AA59" s="36">
        <f t="shared" si="21"/>
        <v>0</v>
      </c>
      <c r="AB59" s="36">
        <f t="shared" si="21"/>
        <v>0</v>
      </c>
      <c r="AC59" s="36">
        <f t="shared" si="21"/>
        <v>0</v>
      </c>
      <c r="AD59" s="36">
        <f t="shared" si="21"/>
        <v>0</v>
      </c>
      <c r="AE59" s="36">
        <f t="shared" si="21"/>
        <v>0</v>
      </c>
      <c r="AF59" s="36">
        <f t="shared" si="21"/>
        <v>0</v>
      </c>
      <c r="AG59" s="36">
        <f t="shared" si="21"/>
        <v>0</v>
      </c>
      <c r="AH59" s="36">
        <f t="shared" si="21"/>
        <v>0</v>
      </c>
      <c r="AI59" s="36">
        <f t="shared" si="21"/>
        <v>0</v>
      </c>
      <c r="AJ59" s="36">
        <f t="shared" si="21"/>
        <v>0</v>
      </c>
      <c r="AK59" s="36">
        <f t="shared" si="21"/>
        <v>0</v>
      </c>
      <c r="AL59" s="36">
        <f t="shared" si="21"/>
        <v>0</v>
      </c>
      <c r="AM59" s="36">
        <f t="shared" si="21"/>
        <v>0</v>
      </c>
    </row>
    <row r="60" spans="1:39" x14ac:dyDescent="0.15">
      <c r="A60" s="743"/>
      <c r="B60" s="744"/>
      <c r="C60" s="139" t="s">
        <v>137</v>
      </c>
      <c r="D60" s="118">
        <f>SUMIF(D22,"&gt;0")</f>
        <v>35</v>
      </c>
      <c r="E60" s="118">
        <f>SUMIF(E22,"&gt;0")</f>
        <v>2304.4518000000003</v>
      </c>
      <c r="F60" s="118">
        <f>SUMIF(F22,"&gt;0")</f>
        <v>32</v>
      </c>
      <c r="G60" s="118">
        <f>SUMIF(G22,"&gt;0")</f>
        <v>2229.7004000000002</v>
      </c>
      <c r="H60" s="118">
        <f t="shared" ref="H60:AM60" si="22">SUMIF(H22,"&gt;0")</f>
        <v>3</v>
      </c>
      <c r="I60" s="118">
        <f t="shared" si="22"/>
        <v>74.751400000000004</v>
      </c>
      <c r="J60" s="118">
        <f t="shared" si="22"/>
        <v>0</v>
      </c>
      <c r="K60" s="118">
        <f t="shared" si="22"/>
        <v>0</v>
      </c>
      <c r="L60" s="118">
        <f t="shared" si="22"/>
        <v>0</v>
      </c>
      <c r="M60" s="118">
        <f t="shared" si="22"/>
        <v>0</v>
      </c>
      <c r="N60" s="118">
        <f t="shared" si="22"/>
        <v>0</v>
      </c>
      <c r="O60" s="118">
        <f t="shared" si="22"/>
        <v>0</v>
      </c>
      <c r="P60" s="118">
        <f t="shared" si="22"/>
        <v>0</v>
      </c>
      <c r="Q60" s="118">
        <f t="shared" si="22"/>
        <v>0</v>
      </c>
      <c r="R60" s="118">
        <f t="shared" si="22"/>
        <v>0</v>
      </c>
      <c r="S60" s="118">
        <f t="shared" si="22"/>
        <v>0</v>
      </c>
      <c r="T60" s="118">
        <f t="shared" si="22"/>
        <v>0</v>
      </c>
      <c r="U60" s="118">
        <f t="shared" si="22"/>
        <v>0</v>
      </c>
      <c r="V60" s="118">
        <f t="shared" si="22"/>
        <v>0</v>
      </c>
      <c r="W60" s="118">
        <f t="shared" si="22"/>
        <v>0</v>
      </c>
      <c r="X60" s="118">
        <f t="shared" si="22"/>
        <v>0</v>
      </c>
      <c r="Y60" s="118">
        <f t="shared" si="22"/>
        <v>0</v>
      </c>
      <c r="Z60" s="118">
        <f t="shared" si="22"/>
        <v>0</v>
      </c>
      <c r="AA60" s="118">
        <f t="shared" si="22"/>
        <v>0</v>
      </c>
      <c r="AB60" s="118">
        <f t="shared" si="22"/>
        <v>0</v>
      </c>
      <c r="AC60" s="118">
        <f t="shared" si="22"/>
        <v>0</v>
      </c>
      <c r="AD60" s="118">
        <f t="shared" si="22"/>
        <v>0</v>
      </c>
      <c r="AE60" s="118">
        <f t="shared" si="22"/>
        <v>0</v>
      </c>
      <c r="AF60" s="118">
        <f t="shared" si="22"/>
        <v>0</v>
      </c>
      <c r="AG60" s="118">
        <f t="shared" si="22"/>
        <v>0</v>
      </c>
      <c r="AH60" s="118">
        <f t="shared" si="22"/>
        <v>0</v>
      </c>
      <c r="AI60" s="118">
        <f t="shared" si="22"/>
        <v>0</v>
      </c>
      <c r="AJ60" s="118">
        <f t="shared" si="22"/>
        <v>0</v>
      </c>
      <c r="AK60" s="118">
        <f t="shared" si="22"/>
        <v>0</v>
      </c>
      <c r="AL60" s="118">
        <f t="shared" si="22"/>
        <v>0</v>
      </c>
      <c r="AM60" s="118">
        <f t="shared" si="22"/>
        <v>0</v>
      </c>
    </row>
    <row r="61" spans="1:39" x14ac:dyDescent="0.15">
      <c r="A61" s="38"/>
      <c r="B61" s="802" t="s">
        <v>232</v>
      </c>
      <c r="C61" s="803"/>
      <c r="D61" s="36"/>
      <c r="E61" s="36"/>
      <c r="F61" s="36"/>
      <c r="G61" s="36"/>
      <c r="H61" s="36">
        <f t="shared" ref="H61:AM61" si="23">SUMIF(H23,"&gt;0")</f>
        <v>0</v>
      </c>
      <c r="I61" s="36">
        <f t="shared" si="23"/>
        <v>0</v>
      </c>
      <c r="J61" s="36">
        <f t="shared" si="23"/>
        <v>0</v>
      </c>
      <c r="K61" s="36">
        <f t="shared" si="23"/>
        <v>0</v>
      </c>
      <c r="L61" s="36">
        <f t="shared" si="23"/>
        <v>0</v>
      </c>
      <c r="M61" s="36">
        <f t="shared" si="23"/>
        <v>0</v>
      </c>
      <c r="N61" s="36">
        <f t="shared" si="23"/>
        <v>0</v>
      </c>
      <c r="O61" s="36">
        <f t="shared" si="23"/>
        <v>0</v>
      </c>
      <c r="P61" s="36">
        <f t="shared" si="23"/>
        <v>0</v>
      </c>
      <c r="Q61" s="36">
        <f t="shared" si="23"/>
        <v>0</v>
      </c>
      <c r="R61" s="36">
        <f t="shared" si="23"/>
        <v>0</v>
      </c>
      <c r="S61" s="36">
        <f t="shared" si="23"/>
        <v>0</v>
      </c>
      <c r="T61" s="36">
        <f t="shared" si="23"/>
        <v>0</v>
      </c>
      <c r="U61" s="36">
        <f t="shared" si="23"/>
        <v>0</v>
      </c>
      <c r="V61" s="36">
        <f t="shared" si="23"/>
        <v>0</v>
      </c>
      <c r="W61" s="36">
        <f t="shared" si="23"/>
        <v>0</v>
      </c>
      <c r="X61" s="36">
        <f t="shared" si="23"/>
        <v>0</v>
      </c>
      <c r="Y61" s="36">
        <f t="shared" si="23"/>
        <v>0</v>
      </c>
      <c r="Z61" s="36">
        <f t="shared" si="23"/>
        <v>0</v>
      </c>
      <c r="AA61" s="36">
        <f t="shared" si="23"/>
        <v>0</v>
      </c>
      <c r="AB61" s="36">
        <f t="shared" si="23"/>
        <v>0</v>
      </c>
      <c r="AC61" s="36">
        <f t="shared" si="23"/>
        <v>0</v>
      </c>
      <c r="AD61" s="36">
        <f t="shared" si="23"/>
        <v>0</v>
      </c>
      <c r="AE61" s="36">
        <f t="shared" si="23"/>
        <v>0</v>
      </c>
      <c r="AF61" s="36">
        <f t="shared" si="23"/>
        <v>0</v>
      </c>
      <c r="AG61" s="36">
        <f t="shared" si="23"/>
        <v>0</v>
      </c>
      <c r="AH61" s="36">
        <f t="shared" si="23"/>
        <v>0</v>
      </c>
      <c r="AI61" s="36">
        <f t="shared" si="23"/>
        <v>0</v>
      </c>
      <c r="AJ61" s="36">
        <f t="shared" si="23"/>
        <v>0</v>
      </c>
      <c r="AK61" s="36">
        <f t="shared" si="23"/>
        <v>0</v>
      </c>
      <c r="AL61" s="36">
        <f t="shared" si="23"/>
        <v>0</v>
      </c>
      <c r="AM61" s="36">
        <f t="shared" si="23"/>
        <v>0</v>
      </c>
    </row>
    <row r="62" spans="1:39" x14ac:dyDescent="0.15">
      <c r="A62" s="743"/>
      <c r="B62" s="744"/>
      <c r="C62" s="139" t="s">
        <v>138</v>
      </c>
      <c r="D62" s="118">
        <f>SUMIF(D24,"&gt;0")</f>
        <v>78</v>
      </c>
      <c r="E62" s="118">
        <f>SUMIF(E24,"&gt;0")</f>
        <v>3043.79</v>
      </c>
      <c r="F62" s="118">
        <f>SUMIF(F24,"&gt;0")</f>
        <v>77</v>
      </c>
      <c r="G62" s="118">
        <f>SUMIF(G24,"&gt;0")</f>
        <v>3033.0056</v>
      </c>
      <c r="H62" s="118">
        <f t="shared" ref="H62:AM62" si="24">SUMIF(H24,"&gt;0")</f>
        <v>1</v>
      </c>
      <c r="I62" s="118">
        <f t="shared" si="24"/>
        <v>10.7844</v>
      </c>
      <c r="J62" s="118">
        <f t="shared" si="24"/>
        <v>0</v>
      </c>
      <c r="K62" s="118">
        <f t="shared" si="24"/>
        <v>0</v>
      </c>
      <c r="L62" s="118">
        <f t="shared" si="24"/>
        <v>0</v>
      </c>
      <c r="M62" s="118">
        <f t="shared" si="24"/>
        <v>0</v>
      </c>
      <c r="N62" s="118">
        <f t="shared" si="24"/>
        <v>0</v>
      </c>
      <c r="O62" s="118">
        <f t="shared" si="24"/>
        <v>0</v>
      </c>
      <c r="P62" s="118">
        <f t="shared" si="24"/>
        <v>0</v>
      </c>
      <c r="Q62" s="118">
        <f t="shared" si="24"/>
        <v>0</v>
      </c>
      <c r="R62" s="118">
        <f t="shared" si="24"/>
        <v>0</v>
      </c>
      <c r="S62" s="118">
        <f t="shared" si="24"/>
        <v>0</v>
      </c>
      <c r="T62" s="118">
        <f t="shared" si="24"/>
        <v>0</v>
      </c>
      <c r="U62" s="118">
        <f t="shared" si="24"/>
        <v>0</v>
      </c>
      <c r="V62" s="118">
        <f t="shared" si="24"/>
        <v>0</v>
      </c>
      <c r="W62" s="118">
        <f t="shared" si="24"/>
        <v>0</v>
      </c>
      <c r="X62" s="118">
        <f t="shared" si="24"/>
        <v>0</v>
      </c>
      <c r="Y62" s="118">
        <f t="shared" si="24"/>
        <v>0</v>
      </c>
      <c r="Z62" s="118">
        <f t="shared" si="24"/>
        <v>0</v>
      </c>
      <c r="AA62" s="118">
        <f t="shared" si="24"/>
        <v>0</v>
      </c>
      <c r="AB62" s="118">
        <f t="shared" si="24"/>
        <v>0</v>
      </c>
      <c r="AC62" s="118">
        <f t="shared" si="24"/>
        <v>0</v>
      </c>
      <c r="AD62" s="118">
        <f t="shared" si="24"/>
        <v>0</v>
      </c>
      <c r="AE62" s="118">
        <f t="shared" si="24"/>
        <v>0</v>
      </c>
      <c r="AF62" s="118">
        <f t="shared" si="24"/>
        <v>0</v>
      </c>
      <c r="AG62" s="118">
        <f t="shared" si="24"/>
        <v>0</v>
      </c>
      <c r="AH62" s="118">
        <f t="shared" si="24"/>
        <v>0</v>
      </c>
      <c r="AI62" s="118">
        <f t="shared" si="24"/>
        <v>0</v>
      </c>
      <c r="AJ62" s="118">
        <f t="shared" si="24"/>
        <v>0</v>
      </c>
      <c r="AK62" s="118">
        <f t="shared" si="24"/>
        <v>0</v>
      </c>
      <c r="AL62" s="118">
        <f t="shared" si="24"/>
        <v>0</v>
      </c>
      <c r="AM62" s="118">
        <f t="shared" si="24"/>
        <v>0</v>
      </c>
    </row>
    <row r="63" spans="1:39" ht="13.5" customHeight="1" x14ac:dyDescent="0.15">
      <c r="A63" s="38"/>
      <c r="B63" s="802" t="s">
        <v>232</v>
      </c>
      <c r="C63" s="803"/>
      <c r="D63" s="36"/>
      <c r="E63" s="36"/>
      <c r="F63" s="36"/>
      <c r="G63" s="36"/>
      <c r="H63" s="36">
        <f t="shared" ref="H63:AM63" si="25">SUMIF(H25,"&gt;0")</f>
        <v>0</v>
      </c>
      <c r="I63" s="36">
        <f t="shared" si="25"/>
        <v>0</v>
      </c>
      <c r="J63" s="36">
        <f t="shared" si="25"/>
        <v>0</v>
      </c>
      <c r="K63" s="36">
        <f t="shared" si="25"/>
        <v>0</v>
      </c>
      <c r="L63" s="36">
        <f t="shared" si="25"/>
        <v>0</v>
      </c>
      <c r="M63" s="36">
        <f t="shared" si="25"/>
        <v>0</v>
      </c>
      <c r="N63" s="36">
        <f t="shared" si="25"/>
        <v>0</v>
      </c>
      <c r="O63" s="36">
        <f t="shared" si="25"/>
        <v>0</v>
      </c>
      <c r="P63" s="36">
        <f t="shared" si="25"/>
        <v>0</v>
      </c>
      <c r="Q63" s="36">
        <f t="shared" si="25"/>
        <v>0</v>
      </c>
      <c r="R63" s="36">
        <f t="shared" si="25"/>
        <v>0</v>
      </c>
      <c r="S63" s="36">
        <f t="shared" si="25"/>
        <v>0</v>
      </c>
      <c r="T63" s="36">
        <f t="shared" si="25"/>
        <v>0</v>
      </c>
      <c r="U63" s="36">
        <f t="shared" si="25"/>
        <v>0</v>
      </c>
      <c r="V63" s="36">
        <f t="shared" si="25"/>
        <v>0</v>
      </c>
      <c r="W63" s="36">
        <f t="shared" si="25"/>
        <v>0</v>
      </c>
      <c r="X63" s="36">
        <f t="shared" si="25"/>
        <v>0</v>
      </c>
      <c r="Y63" s="36">
        <f t="shared" si="25"/>
        <v>0</v>
      </c>
      <c r="Z63" s="36">
        <f t="shared" si="25"/>
        <v>0</v>
      </c>
      <c r="AA63" s="36">
        <f t="shared" si="25"/>
        <v>0</v>
      </c>
      <c r="AB63" s="36">
        <f t="shared" si="25"/>
        <v>0</v>
      </c>
      <c r="AC63" s="36">
        <f t="shared" si="25"/>
        <v>0</v>
      </c>
      <c r="AD63" s="36">
        <f t="shared" si="25"/>
        <v>0</v>
      </c>
      <c r="AE63" s="36">
        <f t="shared" si="25"/>
        <v>0</v>
      </c>
      <c r="AF63" s="36">
        <f t="shared" si="25"/>
        <v>0</v>
      </c>
      <c r="AG63" s="36">
        <f t="shared" si="25"/>
        <v>0</v>
      </c>
      <c r="AH63" s="36">
        <f t="shared" si="25"/>
        <v>0</v>
      </c>
      <c r="AI63" s="36">
        <f t="shared" si="25"/>
        <v>0</v>
      </c>
      <c r="AJ63" s="36">
        <f t="shared" si="25"/>
        <v>0</v>
      </c>
      <c r="AK63" s="36">
        <f t="shared" si="25"/>
        <v>0</v>
      </c>
      <c r="AL63" s="36">
        <f t="shared" si="25"/>
        <v>0</v>
      </c>
      <c r="AM63" s="36">
        <f t="shared" si="25"/>
        <v>0</v>
      </c>
    </row>
    <row r="64" spans="1:39" x14ac:dyDescent="0.15">
      <c r="A64" s="743"/>
      <c r="B64" s="744"/>
      <c r="C64" s="139" t="s">
        <v>140</v>
      </c>
      <c r="D64" s="118">
        <f t="shared" ref="D64:AM64" si="26">SUMIF(D26,"&gt;0")+SUMIF(D28,"&gt;0")</f>
        <v>28</v>
      </c>
      <c r="E64" s="118">
        <f t="shared" si="26"/>
        <v>2412.7488000000003</v>
      </c>
      <c r="F64" s="118">
        <f t="shared" si="26"/>
        <v>26</v>
      </c>
      <c r="G64" s="118">
        <f t="shared" si="26"/>
        <v>2109.6688000000004</v>
      </c>
      <c r="H64" s="118">
        <f t="shared" si="26"/>
        <v>2</v>
      </c>
      <c r="I64" s="118">
        <f t="shared" si="26"/>
        <v>303.08</v>
      </c>
      <c r="J64" s="118">
        <f t="shared" si="26"/>
        <v>0</v>
      </c>
      <c r="K64" s="118">
        <f t="shared" si="26"/>
        <v>0</v>
      </c>
      <c r="L64" s="118">
        <f t="shared" si="26"/>
        <v>0</v>
      </c>
      <c r="M64" s="118">
        <f t="shared" si="26"/>
        <v>0</v>
      </c>
      <c r="N64" s="118">
        <f t="shared" si="26"/>
        <v>0</v>
      </c>
      <c r="O64" s="118">
        <f t="shared" si="26"/>
        <v>0</v>
      </c>
      <c r="P64" s="118">
        <f t="shared" si="26"/>
        <v>0</v>
      </c>
      <c r="Q64" s="118">
        <f t="shared" si="26"/>
        <v>0</v>
      </c>
      <c r="R64" s="118">
        <f t="shared" si="26"/>
        <v>0</v>
      </c>
      <c r="S64" s="118">
        <f t="shared" si="26"/>
        <v>0</v>
      </c>
      <c r="T64" s="118">
        <f t="shared" si="26"/>
        <v>0</v>
      </c>
      <c r="U64" s="118">
        <f t="shared" si="26"/>
        <v>0</v>
      </c>
      <c r="V64" s="118">
        <f t="shared" si="26"/>
        <v>0</v>
      </c>
      <c r="W64" s="118">
        <f t="shared" si="26"/>
        <v>0</v>
      </c>
      <c r="X64" s="118">
        <f t="shared" si="26"/>
        <v>0</v>
      </c>
      <c r="Y64" s="118">
        <f t="shared" si="26"/>
        <v>0</v>
      </c>
      <c r="Z64" s="118">
        <f t="shared" si="26"/>
        <v>0</v>
      </c>
      <c r="AA64" s="118">
        <f t="shared" si="26"/>
        <v>0</v>
      </c>
      <c r="AB64" s="118">
        <f t="shared" si="26"/>
        <v>0</v>
      </c>
      <c r="AC64" s="118">
        <f t="shared" si="26"/>
        <v>0</v>
      </c>
      <c r="AD64" s="118">
        <f t="shared" si="26"/>
        <v>0</v>
      </c>
      <c r="AE64" s="118">
        <f t="shared" si="26"/>
        <v>0</v>
      </c>
      <c r="AF64" s="118">
        <f t="shared" si="26"/>
        <v>0</v>
      </c>
      <c r="AG64" s="118">
        <f t="shared" si="26"/>
        <v>0</v>
      </c>
      <c r="AH64" s="118">
        <f t="shared" si="26"/>
        <v>0</v>
      </c>
      <c r="AI64" s="118">
        <f t="shared" si="26"/>
        <v>0</v>
      </c>
      <c r="AJ64" s="118">
        <f t="shared" si="26"/>
        <v>0</v>
      </c>
      <c r="AK64" s="118">
        <f t="shared" si="26"/>
        <v>0</v>
      </c>
      <c r="AL64" s="118">
        <f t="shared" si="26"/>
        <v>0</v>
      </c>
      <c r="AM64" s="118">
        <f t="shared" si="26"/>
        <v>0</v>
      </c>
    </row>
    <row r="65" spans="1:39" x14ac:dyDescent="0.15">
      <c r="A65" s="38"/>
      <c r="B65" s="802" t="s">
        <v>232</v>
      </c>
      <c r="C65" s="803"/>
      <c r="D65" s="36"/>
      <c r="E65" s="36"/>
      <c r="F65" s="36"/>
      <c r="G65" s="36"/>
      <c r="H65" s="36">
        <f t="shared" ref="H65:AM65" si="27">SUMIF(H27,"&gt;0")+SUMIF(H29,"&gt;0")</f>
        <v>0</v>
      </c>
      <c r="I65" s="36">
        <f t="shared" si="27"/>
        <v>0</v>
      </c>
      <c r="J65" s="36">
        <f t="shared" si="27"/>
        <v>0</v>
      </c>
      <c r="K65" s="36">
        <f t="shared" si="27"/>
        <v>0</v>
      </c>
      <c r="L65" s="36">
        <f t="shared" si="27"/>
        <v>0</v>
      </c>
      <c r="M65" s="36">
        <f t="shared" si="27"/>
        <v>0</v>
      </c>
      <c r="N65" s="36">
        <f t="shared" si="27"/>
        <v>0</v>
      </c>
      <c r="O65" s="36">
        <f t="shared" si="27"/>
        <v>0</v>
      </c>
      <c r="P65" s="36">
        <f t="shared" si="27"/>
        <v>0</v>
      </c>
      <c r="Q65" s="36">
        <f t="shared" si="27"/>
        <v>0</v>
      </c>
      <c r="R65" s="36">
        <f t="shared" si="27"/>
        <v>0</v>
      </c>
      <c r="S65" s="36">
        <f t="shared" si="27"/>
        <v>0</v>
      </c>
      <c r="T65" s="36">
        <f t="shared" si="27"/>
        <v>0</v>
      </c>
      <c r="U65" s="36">
        <f t="shared" si="27"/>
        <v>0</v>
      </c>
      <c r="V65" s="36">
        <f t="shared" si="27"/>
        <v>0</v>
      </c>
      <c r="W65" s="36">
        <f t="shared" si="27"/>
        <v>0</v>
      </c>
      <c r="X65" s="36">
        <f t="shared" si="27"/>
        <v>0</v>
      </c>
      <c r="Y65" s="36">
        <f t="shared" si="27"/>
        <v>0</v>
      </c>
      <c r="Z65" s="36">
        <f t="shared" si="27"/>
        <v>0</v>
      </c>
      <c r="AA65" s="36">
        <f t="shared" si="27"/>
        <v>0</v>
      </c>
      <c r="AB65" s="36">
        <f t="shared" si="27"/>
        <v>0</v>
      </c>
      <c r="AC65" s="36">
        <f t="shared" si="27"/>
        <v>0</v>
      </c>
      <c r="AD65" s="36">
        <f t="shared" si="27"/>
        <v>0</v>
      </c>
      <c r="AE65" s="36">
        <f t="shared" si="27"/>
        <v>0</v>
      </c>
      <c r="AF65" s="36">
        <f t="shared" si="27"/>
        <v>0</v>
      </c>
      <c r="AG65" s="36">
        <f t="shared" si="27"/>
        <v>0</v>
      </c>
      <c r="AH65" s="36">
        <f t="shared" si="27"/>
        <v>0</v>
      </c>
      <c r="AI65" s="36">
        <f t="shared" si="27"/>
        <v>0</v>
      </c>
      <c r="AJ65" s="36">
        <f t="shared" si="27"/>
        <v>0</v>
      </c>
      <c r="AK65" s="36">
        <f t="shared" si="27"/>
        <v>0</v>
      </c>
      <c r="AL65" s="36">
        <f t="shared" si="27"/>
        <v>0</v>
      </c>
      <c r="AM65" s="36">
        <f t="shared" si="27"/>
        <v>0</v>
      </c>
    </row>
    <row r="66" spans="1:39" x14ac:dyDescent="0.15">
      <c r="A66" s="743"/>
      <c r="B66" s="744"/>
      <c r="C66" s="139" t="s">
        <v>145</v>
      </c>
      <c r="D66" s="118">
        <f t="shared" ref="D66:AM66" si="28">SUMIF(D38,"&gt;0")</f>
        <v>29</v>
      </c>
      <c r="E66" s="118">
        <f t="shared" si="28"/>
        <v>2054.9519999999998</v>
      </c>
      <c r="F66" s="118">
        <f t="shared" si="28"/>
        <v>25</v>
      </c>
      <c r="G66" s="118">
        <f t="shared" si="28"/>
        <v>1990.2394999999999</v>
      </c>
      <c r="H66" s="118">
        <f t="shared" si="28"/>
        <v>4</v>
      </c>
      <c r="I66" s="118">
        <f t="shared" si="28"/>
        <v>64.712500000000006</v>
      </c>
      <c r="J66" s="118">
        <f t="shared" si="28"/>
        <v>0</v>
      </c>
      <c r="K66" s="118">
        <f t="shared" si="28"/>
        <v>0</v>
      </c>
      <c r="L66" s="118">
        <f t="shared" si="28"/>
        <v>0</v>
      </c>
      <c r="M66" s="118">
        <f t="shared" si="28"/>
        <v>0</v>
      </c>
      <c r="N66" s="118">
        <f t="shared" si="28"/>
        <v>0</v>
      </c>
      <c r="O66" s="118">
        <f t="shared" si="28"/>
        <v>0</v>
      </c>
      <c r="P66" s="118">
        <f t="shared" si="28"/>
        <v>0</v>
      </c>
      <c r="Q66" s="118">
        <f t="shared" si="28"/>
        <v>0</v>
      </c>
      <c r="R66" s="118">
        <f t="shared" si="28"/>
        <v>0</v>
      </c>
      <c r="S66" s="118">
        <f t="shared" si="28"/>
        <v>0</v>
      </c>
      <c r="T66" s="118">
        <f t="shared" si="28"/>
        <v>0</v>
      </c>
      <c r="U66" s="118">
        <f t="shared" si="28"/>
        <v>0</v>
      </c>
      <c r="V66" s="118">
        <f t="shared" si="28"/>
        <v>0</v>
      </c>
      <c r="W66" s="118">
        <f t="shared" si="28"/>
        <v>0</v>
      </c>
      <c r="X66" s="118">
        <f t="shared" si="28"/>
        <v>0</v>
      </c>
      <c r="Y66" s="118">
        <f t="shared" si="28"/>
        <v>0</v>
      </c>
      <c r="Z66" s="118">
        <f t="shared" si="28"/>
        <v>0</v>
      </c>
      <c r="AA66" s="118">
        <f t="shared" si="28"/>
        <v>0</v>
      </c>
      <c r="AB66" s="118">
        <f t="shared" si="28"/>
        <v>0</v>
      </c>
      <c r="AC66" s="118">
        <f t="shared" si="28"/>
        <v>0</v>
      </c>
      <c r="AD66" s="118">
        <f t="shared" si="28"/>
        <v>0</v>
      </c>
      <c r="AE66" s="118">
        <f t="shared" si="28"/>
        <v>0</v>
      </c>
      <c r="AF66" s="118">
        <f t="shared" si="28"/>
        <v>0</v>
      </c>
      <c r="AG66" s="118">
        <f t="shared" si="28"/>
        <v>0</v>
      </c>
      <c r="AH66" s="118">
        <f t="shared" si="28"/>
        <v>0</v>
      </c>
      <c r="AI66" s="118">
        <f t="shared" si="28"/>
        <v>0</v>
      </c>
      <c r="AJ66" s="118">
        <f t="shared" si="28"/>
        <v>0</v>
      </c>
      <c r="AK66" s="118">
        <f t="shared" si="28"/>
        <v>0</v>
      </c>
      <c r="AL66" s="118">
        <f t="shared" si="28"/>
        <v>0</v>
      </c>
      <c r="AM66" s="118">
        <f t="shared" si="28"/>
        <v>0</v>
      </c>
    </row>
    <row r="67" spans="1:39" x14ac:dyDescent="0.15">
      <c r="A67" s="95"/>
      <c r="B67" s="806" t="s">
        <v>232</v>
      </c>
      <c r="C67" s="807"/>
      <c r="D67" s="92"/>
      <c r="E67" s="92"/>
      <c r="F67" s="92"/>
      <c r="G67" s="92"/>
      <c r="H67" s="92">
        <f t="shared" ref="H67:AM67" si="29">SUMIF(H39,"&gt;0")</f>
        <v>0</v>
      </c>
      <c r="I67" s="92">
        <f t="shared" si="29"/>
        <v>0</v>
      </c>
      <c r="J67" s="92">
        <f t="shared" si="29"/>
        <v>0</v>
      </c>
      <c r="K67" s="92">
        <f t="shared" si="29"/>
        <v>0</v>
      </c>
      <c r="L67" s="92">
        <f t="shared" si="29"/>
        <v>0</v>
      </c>
      <c r="M67" s="92">
        <f t="shared" si="29"/>
        <v>0</v>
      </c>
      <c r="N67" s="92">
        <f t="shared" si="29"/>
        <v>0</v>
      </c>
      <c r="O67" s="92">
        <f t="shared" si="29"/>
        <v>0</v>
      </c>
      <c r="P67" s="92">
        <f t="shared" si="29"/>
        <v>0</v>
      </c>
      <c r="Q67" s="92">
        <f t="shared" si="29"/>
        <v>0</v>
      </c>
      <c r="R67" s="92">
        <f t="shared" si="29"/>
        <v>0</v>
      </c>
      <c r="S67" s="92">
        <f t="shared" si="29"/>
        <v>0</v>
      </c>
      <c r="T67" s="92">
        <f t="shared" si="29"/>
        <v>0</v>
      </c>
      <c r="U67" s="92">
        <f t="shared" si="29"/>
        <v>0</v>
      </c>
      <c r="V67" s="92">
        <f t="shared" si="29"/>
        <v>0</v>
      </c>
      <c r="W67" s="92">
        <f t="shared" si="29"/>
        <v>0</v>
      </c>
      <c r="X67" s="92">
        <f t="shared" si="29"/>
        <v>0</v>
      </c>
      <c r="Y67" s="92">
        <f t="shared" si="29"/>
        <v>0</v>
      </c>
      <c r="Z67" s="92">
        <f t="shared" si="29"/>
        <v>0</v>
      </c>
      <c r="AA67" s="92">
        <f t="shared" si="29"/>
        <v>0</v>
      </c>
      <c r="AB67" s="92">
        <f t="shared" si="29"/>
        <v>0</v>
      </c>
      <c r="AC67" s="92">
        <f t="shared" si="29"/>
        <v>0</v>
      </c>
      <c r="AD67" s="92">
        <f t="shared" si="29"/>
        <v>0</v>
      </c>
      <c r="AE67" s="92">
        <f t="shared" si="29"/>
        <v>0</v>
      </c>
      <c r="AF67" s="92">
        <f t="shared" si="29"/>
        <v>0</v>
      </c>
      <c r="AG67" s="92">
        <f t="shared" si="29"/>
        <v>0</v>
      </c>
      <c r="AH67" s="92">
        <f t="shared" si="29"/>
        <v>0</v>
      </c>
      <c r="AI67" s="92">
        <f t="shared" si="29"/>
        <v>0</v>
      </c>
      <c r="AJ67" s="92">
        <f t="shared" si="29"/>
        <v>0</v>
      </c>
      <c r="AK67" s="92">
        <f t="shared" si="29"/>
        <v>0</v>
      </c>
      <c r="AL67" s="92">
        <f t="shared" si="29"/>
        <v>0</v>
      </c>
      <c r="AM67" s="92">
        <f t="shared" si="29"/>
        <v>0</v>
      </c>
    </row>
    <row r="68" spans="1:39" s="114" customFormat="1" ht="12.95" customHeight="1" x14ac:dyDescent="0.15">
      <c r="A68" s="6" t="s">
        <v>233</v>
      </c>
      <c r="B68" s="6"/>
      <c r="C68" s="6"/>
    </row>
    <row r="69" spans="1:39" s="114" customFormat="1" ht="12.95" customHeight="1" x14ac:dyDescent="0.15">
      <c r="A69" s="6" t="s">
        <v>234</v>
      </c>
      <c r="B69" s="6"/>
      <c r="C69" s="6"/>
    </row>
    <row r="70" spans="1:39" s="114" customFormat="1" ht="12.95" customHeight="1" x14ac:dyDescent="0.15">
      <c r="A70" s="6" t="s">
        <v>691</v>
      </c>
      <c r="B70" s="6"/>
      <c r="C70" s="6"/>
    </row>
  </sheetData>
  <sheetProtection autoFilter="0"/>
  <mergeCells count="81">
    <mergeCell ref="AL3:AM4"/>
    <mergeCell ref="A6:C6"/>
    <mergeCell ref="B7:C7"/>
    <mergeCell ref="A8:B8"/>
    <mergeCell ref="B9:C9"/>
    <mergeCell ref="L3:M4"/>
    <mergeCell ref="AH3:AI4"/>
    <mergeCell ref="AJ3:AK4"/>
    <mergeCell ref="N3:O4"/>
    <mergeCell ref="P3:Q4"/>
    <mergeCell ref="R3:S4"/>
    <mergeCell ref="T3:U4"/>
    <mergeCell ref="V3:W4"/>
    <mergeCell ref="X3:Y4"/>
    <mergeCell ref="A3:C5"/>
    <mergeCell ref="D3:E4"/>
    <mergeCell ref="A10:B10"/>
    <mergeCell ref="Z3:AA4"/>
    <mergeCell ref="AB3:AC4"/>
    <mergeCell ref="AD3:AE4"/>
    <mergeCell ref="AF3:AG4"/>
    <mergeCell ref="F3:G4"/>
    <mergeCell ref="H3:I4"/>
    <mergeCell ref="J3:K4"/>
    <mergeCell ref="B11:C11"/>
    <mergeCell ref="A12:B12"/>
    <mergeCell ref="B13:C13"/>
    <mergeCell ref="A14:B14"/>
    <mergeCell ref="B15:C15"/>
    <mergeCell ref="A16:B16"/>
    <mergeCell ref="B17:C17"/>
    <mergeCell ref="A18:B18"/>
    <mergeCell ref="B19:C19"/>
    <mergeCell ref="A20:B20"/>
    <mergeCell ref="B21:C21"/>
    <mergeCell ref="A22:B22"/>
    <mergeCell ref="B23:C23"/>
    <mergeCell ref="A24:B24"/>
    <mergeCell ref="B25:C25"/>
    <mergeCell ref="A26:B26"/>
    <mergeCell ref="B27:C27"/>
    <mergeCell ref="A28:B28"/>
    <mergeCell ref="B29:C29"/>
    <mergeCell ref="A30:B30"/>
    <mergeCell ref="B31:C31"/>
    <mergeCell ref="A32:B32"/>
    <mergeCell ref="B33:C33"/>
    <mergeCell ref="A34:B34"/>
    <mergeCell ref="B35:C35"/>
    <mergeCell ref="A36:B36"/>
    <mergeCell ref="B37:C37"/>
    <mergeCell ref="A38:B38"/>
    <mergeCell ref="B39:C39"/>
    <mergeCell ref="A40:B40"/>
    <mergeCell ref="B41:C41"/>
    <mergeCell ref="A42:B42"/>
    <mergeCell ref="B43:C43"/>
    <mergeCell ref="A44:B44"/>
    <mergeCell ref="B45:C45"/>
    <mergeCell ref="A46:B46"/>
    <mergeCell ref="B47:C47"/>
    <mergeCell ref="A48:B48"/>
    <mergeCell ref="B49:C49"/>
    <mergeCell ref="A50:B50"/>
    <mergeCell ref="B51:C51"/>
    <mergeCell ref="A52:B52"/>
    <mergeCell ref="B53:C53"/>
    <mergeCell ref="A54:B54"/>
    <mergeCell ref="B55:C55"/>
    <mergeCell ref="A56:B56"/>
    <mergeCell ref="B57:C57"/>
    <mergeCell ref="A58:B58"/>
    <mergeCell ref="B65:C65"/>
    <mergeCell ref="A66:B66"/>
    <mergeCell ref="B67:C67"/>
    <mergeCell ref="B59:C59"/>
    <mergeCell ref="A60:B60"/>
    <mergeCell ref="B61:C61"/>
    <mergeCell ref="A62:B62"/>
    <mergeCell ref="B63:C63"/>
    <mergeCell ref="A64:B64"/>
  </mergeCells>
  <phoneticPr fontId="4"/>
  <dataValidations count="1">
    <dataValidation type="decimal" operator="greaterThanOrEqual" allowBlank="1" showInputMessage="1" showErrorMessage="1" sqref="G31:G39 D8:E8 D10:D29 G8:AM29 D31:D70 H32:AM39 G40:AM70" xr:uid="{E11DE5AB-775C-4CEC-B510-CCF62CEED2EA}">
      <formula1>0</formula1>
    </dataValidation>
  </dataValidations>
  <pageMargins left="0.39370078740157483" right="0.19685039370078741" top="0.78740157480314965" bottom="0.19685039370078741" header="0" footer="0"/>
  <pageSetup paperSize="9" scale="31" fitToHeight="0" pageOrder="overThenDown"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56">
    <pageSetUpPr fitToPage="1"/>
  </sheetPr>
  <dimension ref="A1:M194"/>
  <sheetViews>
    <sheetView view="pageBreakPreview" zoomScaleNormal="100" zoomScaleSheetLayoutView="100" workbookViewId="0">
      <selection activeCell="M36" sqref="M36"/>
    </sheetView>
  </sheetViews>
  <sheetFormatPr defaultColWidth="9" defaultRowHeight="13.5" x14ac:dyDescent="0.15"/>
  <cols>
    <col min="1" max="1" width="16.5" customWidth="1"/>
    <col min="2" max="2" width="7.5" customWidth="1"/>
    <col min="3" max="3" width="8.25" style="14" customWidth="1"/>
    <col min="4" max="4" width="8.25" customWidth="1"/>
    <col min="5" max="11" width="13.875" customWidth="1"/>
  </cols>
  <sheetData>
    <row r="1" spans="1:11" x14ac:dyDescent="0.15">
      <c r="A1" t="s">
        <v>790</v>
      </c>
    </row>
    <row r="2" spans="1:11" ht="14.25" x14ac:dyDescent="0.15">
      <c r="A2" s="67"/>
      <c r="B2" s="67"/>
      <c r="K2" s="9" t="s">
        <v>388</v>
      </c>
    </row>
    <row r="3" spans="1:11" ht="12.95" customHeight="1" x14ac:dyDescent="0.15">
      <c r="A3" s="855" t="s">
        <v>389</v>
      </c>
      <c r="B3" s="860"/>
      <c r="C3" s="741" t="s">
        <v>390</v>
      </c>
      <c r="D3" s="742"/>
      <c r="E3" s="761" t="s">
        <v>391</v>
      </c>
      <c r="F3" s="761" t="s">
        <v>392</v>
      </c>
      <c r="G3" s="761"/>
      <c r="H3" s="761"/>
      <c r="I3" s="761"/>
      <c r="J3" s="761"/>
      <c r="K3" s="761"/>
    </row>
    <row r="4" spans="1:11" ht="13.5" customHeight="1" x14ac:dyDescent="0.15">
      <c r="A4" s="855"/>
      <c r="B4" s="860"/>
      <c r="C4" s="743"/>
      <c r="D4" s="744"/>
      <c r="E4" s="761"/>
      <c r="F4" s="692" t="s">
        <v>148</v>
      </c>
      <c r="G4" s="691"/>
      <c r="H4" s="692" t="s">
        <v>393</v>
      </c>
      <c r="I4" s="691"/>
      <c r="J4" s="692" t="s">
        <v>394</v>
      </c>
      <c r="K4" s="691"/>
    </row>
    <row r="5" spans="1:11" ht="13.5" customHeight="1" x14ac:dyDescent="0.15">
      <c r="A5" s="855"/>
      <c r="B5" s="860"/>
      <c r="C5" s="745"/>
      <c r="D5" s="746"/>
      <c r="E5" s="761"/>
      <c r="F5" s="41" t="s">
        <v>395</v>
      </c>
      <c r="G5" s="22" t="s">
        <v>396</v>
      </c>
      <c r="H5" s="41" t="s">
        <v>395</v>
      </c>
      <c r="I5" s="22" t="s">
        <v>396</v>
      </c>
      <c r="J5" s="41" t="s">
        <v>395</v>
      </c>
      <c r="K5" s="22" t="s">
        <v>396</v>
      </c>
    </row>
    <row r="6" spans="1:11" x14ac:dyDescent="0.15">
      <c r="A6" s="862">
        <v>45383</v>
      </c>
      <c r="B6" s="863">
        <v>43190</v>
      </c>
      <c r="C6" s="421" t="s">
        <v>11</v>
      </c>
      <c r="D6" s="422"/>
      <c r="E6" s="42" cm="1">
        <f t="array" ref="E6">SUMPRODUCT((MOD(ROW(E12:E83)-MIN(ROW(E12:E83)),6)=0)*(E12:E83&gt;0)*E12:E83)+SUMPRODUCT((MOD(ROW(E96:E107)-MIN(ROW(E96:E107)),6)=0)*(E96:E107&gt;0)*E96:E107)</f>
        <v>85.19</v>
      </c>
      <c r="F6" s="42" cm="1">
        <f t="array" ref="F6">SUMPRODUCT((MOD(ROW(F12:F107)-MIN(ROW(F12:F107)),6)=0)*(F12:F107&gt;0)*F12:F107)</f>
        <v>19304.5</v>
      </c>
      <c r="G6" s="42" cm="1">
        <f t="array" ref="G6">SUMPRODUCT((MOD(ROW(G12:G83)-MIN(ROW(G12:G83)),6)=0)*(G12:G83&gt;0)*G12:G83)+SUMPRODUCT((MOD(ROW(G96:G107)-MIN(ROW(G96:G107)),6)=0)*(G96:G107&gt;0)*G96:G107)</f>
        <v>19304.23</v>
      </c>
      <c r="H6" s="42" cm="1">
        <f t="array" ref="H6">SUMPRODUCT((MOD(ROW(H12:H83)-MIN(ROW(H12:H83)),6)=0)*(H12:H83&gt;0)*H12:H83)+SUMPRODUCT((MOD(ROW(H96:H107)-MIN(ROW(H96:H107)),6)=0)*(H96:H107&gt;0)*H96:H107)</f>
        <v>18070.97</v>
      </c>
      <c r="I6" s="42" cm="1">
        <f t="array" ref="I6">SUMPRODUCT((MOD(ROW(I12:I83)-MIN(ROW(I12:I83)),6)=0)*(I12:I83&gt;0)*I12:I83)+SUMPRODUCT((MOD(ROW(I96:I107)-MIN(ROW(I96:I107)),6)=0)*(I96:I107&gt;0)*I96:I107)</f>
        <v>18070.810000000001</v>
      </c>
      <c r="J6" s="42" cm="1">
        <f t="array" ref="J6">SUMPRODUCT((MOD(ROW(J12:J83)-MIN(ROW(J12:J83)),6)=0)*(J12:J83&gt;0)*J12:J83)+SUMPRODUCT((MOD(ROW(J96:J107)-MIN(ROW(J96:J107)),6)=0)*(J96:J107&gt;0)*J96:J107)</f>
        <v>1233.5300000000002</v>
      </c>
      <c r="K6" s="42" cm="1">
        <f t="array" ref="K6">SUMPRODUCT((MOD(ROW(K12:K83)-MIN(ROW(K12:K83)),6)=0)*(K12:K83&gt;0)*K12:K83)+SUMPRODUCT((MOD(ROW(K96:K107)-MIN(ROW(K96:K107)),6)=0)*(K96:K107&gt;0)*K96:K107)</f>
        <v>1233.42</v>
      </c>
    </row>
    <row r="7" spans="1:11" x14ac:dyDescent="0.15">
      <c r="A7" s="701"/>
      <c r="B7" s="687"/>
      <c r="C7" s="43"/>
      <c r="D7" s="44" t="s">
        <v>397</v>
      </c>
      <c r="E7" s="45" cm="1">
        <f t="array" ref="E7">SUMPRODUCT((MOD(ROW(E13:E84)-MIN(ROW(E13:E84)),6)=0)*(E13:E84&gt;0)*E13:E84)+SUMPRODUCT((MOD(ROW(E97:E107)-MIN(ROW(E97:E107)),6)=0)*(E97:E107&gt;0)*E97:E107)</f>
        <v>85.13</v>
      </c>
      <c r="F7" s="45">
        <v>19273</v>
      </c>
      <c r="G7" s="45">
        <v>19273</v>
      </c>
      <c r="H7" s="45" cm="1">
        <f t="array" ref="H7">SUMPRODUCT((MOD(ROW(H13:H84)-MIN(ROW(H13:H84)),6)=0)*(H13:H84&gt;0)*H13:H84)+SUMPRODUCT((MOD(ROW(H97:H107)-MIN(ROW(H97:H107)),6)=0)*(H97:H107&gt;0)*H97:H107)</f>
        <v>18040.75</v>
      </c>
      <c r="I7" s="45" cm="1">
        <f t="array" ref="I7">SUMPRODUCT((MOD(ROW(I13:I84)-MIN(ROW(I13:I84)),6)=0)*(I13:I84&gt;0)*I13:I84)+SUMPRODUCT((MOD(ROW(I97:I107)-MIN(ROW(I97:I107)),6)=0)*(I97:I107&gt;0)*I97:I107)</f>
        <v>18040.610000000004</v>
      </c>
      <c r="J7" s="45" cm="1">
        <f t="array" ref="J7">SUMPRODUCT((MOD(ROW(J13:J84)-MIN(ROW(J13:J84)),6)=0)*(J13:J84&gt;0)*J13:J84)+SUMPRODUCT((MOD(ROW(J97:J107)-MIN(ROW(J97:J107)),6)=0)*(J97:J107&gt;0)*J97:J107)</f>
        <v>1231.6799999999998</v>
      </c>
      <c r="K7" s="45" cm="1">
        <f t="array" ref="K7">SUMPRODUCT((MOD(ROW(K13:K84)-MIN(ROW(K13:K84)),6)=0)*(K13:K84&gt;0)*K13:K84)+SUMPRODUCT((MOD(ROW(K97:K107)-MIN(ROW(K97:K107)),6)=0)*(K97:K107&gt;0)*K97:K107)</f>
        <v>1231.58</v>
      </c>
    </row>
    <row r="8" spans="1:11" x14ac:dyDescent="0.15">
      <c r="A8" s="701"/>
      <c r="B8" s="687"/>
      <c r="C8" s="38"/>
      <c r="D8" s="46" t="s">
        <v>398</v>
      </c>
      <c r="E8" s="47" cm="1">
        <f t="array" ref="E8">SUMPRODUCT((MOD(ROW(E14:E85)-MIN(ROW(E14:E85)),6)=0)*(E14:E85&gt;0)*E14:E85)+SUMPRODUCT((MOD(ROW(E98:E107)-MIN(ROW(E98:E107)),6)=0)*(E98:E107&gt;0)*E98:E107)</f>
        <v>0</v>
      </c>
      <c r="F8" s="47" cm="1">
        <f t="array" ref="F8">SUMPRODUCT((MOD(ROW(F14:F85)-MIN(ROW(F14:F85)),6)=0)*(F14:F85&gt;0)*F14:F85)+SUMPRODUCT((MOD(ROW(F98:F107)-MIN(ROW(F98:F107)),6)=0)*(F98:F107&gt;0)*F98:F107)</f>
        <v>0</v>
      </c>
      <c r="G8" s="47" cm="1">
        <f t="array" ref="G8">SUMPRODUCT((MOD(ROW(G14:G85)-MIN(ROW(G14:G85)),6)=0)*(G14:G85&gt;0)*G14:G85)+SUMPRODUCT((MOD(ROW(G98:G107)-MIN(ROW(G98:G107)),6)=0)*(G98:G107&gt;0)*G98:G107)</f>
        <v>0</v>
      </c>
      <c r="H8" s="47" cm="1">
        <f t="array" ref="H8">SUMPRODUCT((MOD(ROW(H14:H85)-MIN(ROW(H14:H85)),6)=0)*(H14:H85&gt;0)*H14:H85)+SUMPRODUCT((MOD(ROW(H98:H107)-MIN(ROW(H98:H107)),6)=0)*(H98:H107&gt;0)*H98:H107)</f>
        <v>0</v>
      </c>
      <c r="I8" s="47" cm="1">
        <f t="array" ref="I8">SUMPRODUCT((MOD(ROW(I14:I85)-MIN(ROW(I14:I85)),6)=0)*(I14:I85&gt;0)*I14:I85)+SUMPRODUCT((MOD(ROW(I98:I107)-MIN(ROW(I98:I107)),6)=0)*(I98:I107&gt;0)*I98:I107)</f>
        <v>0</v>
      </c>
      <c r="J8" s="47" cm="1">
        <f t="array" ref="J8">SUMPRODUCT((MOD(ROW(J14:J85)-MIN(ROW(J14:J85)),6)=0)*(J14:J85&gt;0)*J14:J85)+SUMPRODUCT((MOD(ROW(J98:J107)-MIN(ROW(J98:J107)),6)=0)*(J98:J107&gt;0)*J98:J107)</f>
        <v>0</v>
      </c>
      <c r="K8" s="47" cm="1">
        <f t="array" ref="K8">SUMPRODUCT((MOD(ROW(K14:K85)-MIN(ROW(K14:K85)),6)=0)*(K14:K85&gt;0)*K14:K85)+SUMPRODUCT((MOD(ROW(K98:K107)-MIN(ROW(K98:K107)),6)=0)*(K98:K107&gt;0)*K98:K107)</f>
        <v>0</v>
      </c>
    </row>
    <row r="9" spans="1:11" ht="12.95" customHeight="1" x14ac:dyDescent="0.15">
      <c r="A9" s="701"/>
      <c r="B9" s="687"/>
      <c r="C9" s="38"/>
      <c r="D9" s="46" t="s">
        <v>399</v>
      </c>
      <c r="E9" s="47" cm="1">
        <f t="array" ref="E9">SUMPRODUCT((MOD(ROW(E15:E86)-MIN(ROW(E15:E86)),6)=0)*(E15:E86&gt;0)*E15:E86)+SUMPRODUCT((MOD(ROW(E99:E107)-MIN(ROW(E99:E107)),6)=0)*(E99:E107&gt;0)*E99:E107)</f>
        <v>0</v>
      </c>
      <c r="F9" s="47" cm="1">
        <f t="array" ref="F9">SUMPRODUCT((MOD(ROW(F15:F86)-MIN(ROW(F15:F86)),6)=0)*(F15:F86&gt;0)*F15:F86)+SUMPRODUCT((MOD(ROW(F99:F107)-MIN(ROW(F99:F107)),6)=0)*(F99:F107&gt;0)*F99:F107)</f>
        <v>0</v>
      </c>
      <c r="G9" s="47" cm="1">
        <f t="array" ref="G9">SUMPRODUCT((MOD(ROW(G15:G86)-MIN(ROW(G15:G86)),6)=0)*(G15:G86&gt;0)*G15:G86)+SUMPRODUCT((MOD(ROW(G99:G107)-MIN(ROW(G99:G107)),6)=0)*(G99:G107&gt;0)*G99:G107)</f>
        <v>0</v>
      </c>
      <c r="H9" s="47" cm="1">
        <f t="array" ref="H9">SUMPRODUCT((MOD(ROW(H15:H86)-MIN(ROW(H15:H86)),6)=0)*(H15:H86&gt;0)*H15:H86)+SUMPRODUCT((MOD(ROW(H99:H107)-MIN(ROW(H99:H107)),6)=0)*(H99:H107&gt;0)*H99:H107)</f>
        <v>0</v>
      </c>
      <c r="I9" s="47" cm="1">
        <f t="array" ref="I9">SUMPRODUCT((MOD(ROW(I15:I86)-MIN(ROW(I15:I86)),6)=0)*(I15:I86&gt;0)*I15:I86)+SUMPRODUCT((MOD(ROW(I99:I107)-MIN(ROW(I99:I107)),6)=0)*(I99:I107&gt;0)*I99:I107)</f>
        <v>0</v>
      </c>
      <c r="J9" s="47" cm="1">
        <f t="array" ref="J9">SUMPRODUCT((MOD(ROW(J15:J86)-MIN(ROW(J15:J86)),6)=0)*(J15:J86&gt;0)*J15:J86)+SUMPRODUCT((MOD(ROW(J99:J107)-MIN(ROW(J99:J107)),6)=0)*(J99:J107&gt;0)*J99:J107)</f>
        <v>0</v>
      </c>
      <c r="K9" s="47" cm="1">
        <f t="array" ref="K9">SUMPRODUCT((MOD(ROW(K15:K86)-MIN(ROW(K15:K86)),6)=0)*(K15:K86&gt;0)*K15:K86)+SUMPRODUCT((MOD(ROW(K99:K107)-MIN(ROW(K99:K107)),6)=0)*(K99:K107&gt;0)*K99:K107)</f>
        <v>0</v>
      </c>
    </row>
    <row r="10" spans="1:11" ht="12.95" customHeight="1" x14ac:dyDescent="0.15">
      <c r="A10" s="852"/>
      <c r="B10" s="744"/>
      <c r="C10" s="48"/>
      <c r="D10" s="46" t="s">
        <v>400</v>
      </c>
      <c r="E10" s="47" cm="1">
        <f t="array" ref="E10">SUMPRODUCT((MOD(ROW(E16:E87)-MIN(ROW(E16:E87)),6)=0)*(E16:E87&gt;0)*E16:E87)+SUMPRODUCT((MOD(ROW(E100:E107)-MIN(ROW(E100:E107)),6)=0)*(E100:E107&gt;0)*E100:E107)</f>
        <v>0.06</v>
      </c>
      <c r="F10" s="47" cm="1">
        <f t="array" ref="F10">SUMPRODUCT((MOD(ROW(F16:F87)-MIN(ROW(F16:F87)),6)=0)*(F16:F87&gt;0)*F16:F87)+SUMPRODUCT((MOD(ROW(F100:F107)-MIN(ROW(F100:F107)),6)=0)*(F100:F107&gt;0)*F100:F107)</f>
        <v>32.07</v>
      </c>
      <c r="G10" s="47" cm="1">
        <f t="array" ref="G10">SUMPRODUCT((MOD(ROW(G16:G87)-MIN(ROW(G16:G87)),6)=0)*(G16:G87&gt;0)*G16:G87)+SUMPRODUCT((MOD(ROW(G100:G107)-MIN(ROW(G100:G107)),6)=0)*(G100:G107&gt;0)*G100:G107)</f>
        <v>32.04</v>
      </c>
      <c r="H10" s="47" cm="1">
        <f t="array" ref="H10">SUMPRODUCT((MOD(ROW(H16:H87)-MIN(ROW(H16:H87)),6)=0)*(H16:H87&gt;0)*H16:H87)+SUMPRODUCT((MOD(ROW(H100:H107)-MIN(ROW(H100:H107)),6)=0)*(H100:H107&gt;0)*H100:H107)</f>
        <v>30.22</v>
      </c>
      <c r="I10" s="47" cm="1">
        <f t="array" ref="I10">SUMPRODUCT((MOD(ROW(I16:I87)-MIN(ROW(I16:I87)),6)=0)*(I16:I87&gt;0)*I16:I87)+SUMPRODUCT((MOD(ROW(I100:I107)-MIN(ROW(I100:I107)),6)=0)*(I100:I107&gt;0)*I100:I107)</f>
        <v>30.2</v>
      </c>
      <c r="J10" s="47" cm="1">
        <f t="array" ref="J10">SUMPRODUCT((MOD(ROW(J16:J87)-MIN(ROW(J16:J87)),6)=0)*(J16:J87&gt;0)*J16:J87)+SUMPRODUCT((MOD(ROW(J100:J107)-MIN(ROW(J100:J107)),6)=0)*(J100:J107&gt;0)*J100:J107)</f>
        <v>1.85</v>
      </c>
      <c r="K10" s="47" cm="1">
        <f t="array" ref="K10">SUMPRODUCT((MOD(ROW(K16:K87)-MIN(ROW(K16:K87)),6)=0)*(K16:K87&gt;0)*K16:K87)+SUMPRODUCT((MOD(ROW(K100:K107)-MIN(ROW(K100:K107)),6)=0)*(K100:K107&gt;0)*K100:K107)</f>
        <v>1.84</v>
      </c>
    </row>
    <row r="11" spans="1:11" ht="14.1" customHeight="1" thickBot="1" x14ac:dyDescent="0.2">
      <c r="A11" s="861"/>
      <c r="B11" s="730"/>
      <c r="C11" s="49" t="s">
        <v>401</v>
      </c>
      <c r="D11" s="50"/>
      <c r="E11" s="15" cm="1">
        <f t="array" ref="E11">SUMPRODUCT((MOD(ROW(E17:E88)-MIN(ROW(E17:E88)),6)=0)*(E17:E88&gt;0)*E17:E88)+SUMPRODUCT((MOD(ROW(E101:E107)-MIN(ROW(E101:E107)),6)=0)*(E101:E107&gt;0)*E101:E107)</f>
        <v>708.6099999999999</v>
      </c>
      <c r="F11" s="15">
        <v>457756</v>
      </c>
      <c r="G11" s="15"/>
      <c r="H11" s="15">
        <v>427944</v>
      </c>
      <c r="I11" s="15"/>
      <c r="J11" s="15" cm="1">
        <f t="array" ref="J11">SUMPRODUCT((MOD(ROW(J17:J88)-MIN(ROW(J17:J88)),6)=0)*(J17:J88&gt;0)*J17:J88)+SUMPRODUCT((MOD(ROW(J101:J107)-MIN(ROW(J101:J107)),6)=0)*(J101:J107&gt;0)*J101:J107)</f>
        <v>29811.929999999997</v>
      </c>
      <c r="K11" s="15"/>
    </row>
    <row r="12" spans="1:11" ht="14.25" thickTop="1" x14ac:dyDescent="0.15">
      <c r="A12" s="70" t="s">
        <v>130</v>
      </c>
      <c r="B12" s="20" t="s">
        <v>16</v>
      </c>
      <c r="C12" s="423" t="s">
        <v>11</v>
      </c>
      <c r="D12" s="52"/>
      <c r="E12" s="19">
        <f>SUMIF(E13:E16,"&gt;0")</f>
        <v>0</v>
      </c>
      <c r="F12" s="19">
        <f>SUMIF(F13:F16,"&gt;0")</f>
        <v>0</v>
      </c>
      <c r="G12" s="19">
        <f t="shared" ref="G12:K12" si="0">SUMIF(G13:G16,"&gt;0")</f>
        <v>0</v>
      </c>
      <c r="H12" s="19">
        <f>SUMIF(H13:H16,"&gt;0")</f>
        <v>0</v>
      </c>
      <c r="I12" s="19">
        <f t="shared" si="0"/>
        <v>0</v>
      </c>
      <c r="J12" s="19">
        <f t="shared" si="0"/>
        <v>0</v>
      </c>
      <c r="K12" s="19">
        <f t="shared" si="0"/>
        <v>0</v>
      </c>
    </row>
    <row r="13" spans="1:11" x14ac:dyDescent="0.15">
      <c r="A13" s="69"/>
      <c r="B13" s="20"/>
      <c r="C13" s="51"/>
      <c r="D13" s="52" t="s">
        <v>397</v>
      </c>
      <c r="E13" s="274">
        <v>0</v>
      </c>
      <c r="F13" s="19">
        <f>IF(H13&gt;0,H13,0)+IF(J13&gt;0,J13,0)</f>
        <v>0</v>
      </c>
      <c r="G13" s="19">
        <f>IF(I13&gt;0,I13,0)+IF(K13&gt;0,K13,0)</f>
        <v>0</v>
      </c>
      <c r="H13" s="424">
        <v>0</v>
      </c>
      <c r="I13" s="274">
        <v>0</v>
      </c>
      <c r="J13" s="424">
        <v>0</v>
      </c>
      <c r="K13" s="274">
        <v>0</v>
      </c>
    </row>
    <row r="14" spans="1:11" x14ac:dyDescent="0.15">
      <c r="A14" s="69"/>
      <c r="B14" s="20"/>
      <c r="C14" s="53"/>
      <c r="D14" s="52" t="s">
        <v>402</v>
      </c>
      <c r="E14" s="274">
        <v>0</v>
      </c>
      <c r="F14" s="19">
        <f t="shared" ref="F14:G16" si="1">IF(H14&gt;0,H14,0)+IF(J14&gt;0,J14,0)</f>
        <v>0</v>
      </c>
      <c r="G14" s="19">
        <f t="shared" si="1"/>
        <v>0</v>
      </c>
      <c r="H14" s="424">
        <v>0</v>
      </c>
      <c r="I14" s="274">
        <v>0</v>
      </c>
      <c r="J14" s="424">
        <v>0</v>
      </c>
      <c r="K14" s="274">
        <v>0</v>
      </c>
    </row>
    <row r="15" spans="1:11" x14ac:dyDescent="0.15">
      <c r="A15" s="69"/>
      <c r="B15" s="20"/>
      <c r="C15" s="53"/>
      <c r="D15" s="52" t="s">
        <v>399</v>
      </c>
      <c r="E15" s="274">
        <v>0</v>
      </c>
      <c r="F15" s="19">
        <f t="shared" si="1"/>
        <v>0</v>
      </c>
      <c r="G15" s="19">
        <f t="shared" si="1"/>
        <v>0</v>
      </c>
      <c r="H15" s="424">
        <v>0</v>
      </c>
      <c r="I15" s="274">
        <v>0</v>
      </c>
      <c r="J15" s="424">
        <v>0</v>
      </c>
      <c r="K15" s="274">
        <v>0</v>
      </c>
    </row>
    <row r="16" spans="1:11" x14ac:dyDescent="0.15">
      <c r="A16" s="69"/>
      <c r="B16" s="20"/>
      <c r="C16" s="54"/>
      <c r="D16" s="52" t="s">
        <v>403</v>
      </c>
      <c r="E16" s="274">
        <v>0</v>
      </c>
      <c r="F16" s="19">
        <f t="shared" si="1"/>
        <v>0</v>
      </c>
      <c r="G16" s="19">
        <f t="shared" si="1"/>
        <v>0</v>
      </c>
      <c r="H16" s="424">
        <v>0</v>
      </c>
      <c r="I16" s="274">
        <v>0</v>
      </c>
      <c r="J16" s="424">
        <v>0</v>
      </c>
      <c r="K16" s="274">
        <v>0</v>
      </c>
    </row>
    <row r="17" spans="1:11" x14ac:dyDescent="0.15">
      <c r="A17" s="69"/>
      <c r="B17" s="20"/>
      <c r="C17" s="425" t="s">
        <v>404</v>
      </c>
      <c r="D17" s="193"/>
      <c r="E17" s="198">
        <v>39.25</v>
      </c>
      <c r="F17" s="55">
        <f>IF(H17&gt;0,H17,0)+IF(J17&gt;0,J17,0)</f>
        <v>9088.27</v>
      </c>
      <c r="G17" s="29"/>
      <c r="H17" s="426">
        <v>6138.64</v>
      </c>
      <c r="I17" s="29"/>
      <c r="J17" s="426">
        <v>2949.63</v>
      </c>
      <c r="K17" s="29"/>
    </row>
    <row r="18" spans="1:11" x14ac:dyDescent="0.15">
      <c r="A18" s="71" t="s">
        <v>131</v>
      </c>
      <c r="B18" s="65" t="s">
        <v>17</v>
      </c>
      <c r="C18" s="427" t="s">
        <v>11</v>
      </c>
      <c r="D18" s="428"/>
      <c r="E18" s="18">
        <f>SUMIF(E19:E22,"&gt;0")</f>
        <v>12.18</v>
      </c>
      <c r="F18" s="18">
        <f t="shared" ref="F18:G18" si="2">SUMIF(F19:F22,"&gt;0")</f>
        <v>2263.9</v>
      </c>
      <c r="G18" s="18">
        <f t="shared" si="2"/>
        <v>2263.8700000000003</v>
      </c>
      <c r="H18" s="18">
        <f>SUMIF(H19:H22,"&gt;0")</f>
        <v>2106.84</v>
      </c>
      <c r="I18" s="18">
        <f t="shared" ref="I18" si="3">SUMIF(I19:I22,"&gt;0")</f>
        <v>2106.8200000000002</v>
      </c>
      <c r="J18" s="18">
        <f>SUMIF(J19:J22,"&gt;0")</f>
        <v>157.06</v>
      </c>
      <c r="K18" s="18">
        <f t="shared" ref="K18" si="4">SUMIF(K19:K22,"&gt;0")</f>
        <v>157.05000000000001</v>
      </c>
    </row>
    <row r="19" spans="1:11" x14ac:dyDescent="0.15">
      <c r="A19" s="69"/>
      <c r="B19" s="20"/>
      <c r="C19" s="51"/>
      <c r="D19" s="52" t="s">
        <v>397</v>
      </c>
      <c r="E19" s="274">
        <v>12.18</v>
      </c>
      <c r="F19" s="19">
        <f>IF(H19&gt;0,H19,0)+IF(J19&gt;0,J19,0)</f>
        <v>2263.9</v>
      </c>
      <c r="G19" s="19">
        <f t="shared" ref="G19:G22" si="5">IF(I19&gt;0,I19,0)+IF(K19&gt;0,K19,0)</f>
        <v>2263.8700000000003</v>
      </c>
      <c r="H19" s="424">
        <v>2106.84</v>
      </c>
      <c r="I19" s="274">
        <v>2106.8200000000002</v>
      </c>
      <c r="J19" s="424">
        <v>157.06</v>
      </c>
      <c r="K19" s="274">
        <v>157.05000000000001</v>
      </c>
    </row>
    <row r="20" spans="1:11" x14ac:dyDescent="0.15">
      <c r="A20" s="69"/>
      <c r="B20" s="20"/>
      <c r="C20" s="53"/>
      <c r="D20" s="52" t="s">
        <v>402</v>
      </c>
      <c r="E20" s="274">
        <v>0</v>
      </c>
      <c r="F20" s="19">
        <f t="shared" ref="F20:F23" si="6">IF(H20&gt;0,H20,0)+IF(J20&gt;0,J20,0)</f>
        <v>0</v>
      </c>
      <c r="G20" s="19">
        <f t="shared" si="5"/>
        <v>0</v>
      </c>
      <c r="H20" s="424">
        <v>0</v>
      </c>
      <c r="I20" s="274">
        <v>0</v>
      </c>
      <c r="J20" s="424">
        <v>0</v>
      </c>
      <c r="K20" s="274">
        <v>0</v>
      </c>
    </row>
    <row r="21" spans="1:11" x14ac:dyDescent="0.15">
      <c r="A21" s="69"/>
      <c r="B21" s="20"/>
      <c r="C21" s="53"/>
      <c r="D21" s="52" t="s">
        <v>399</v>
      </c>
      <c r="E21" s="274">
        <v>0</v>
      </c>
      <c r="F21" s="19">
        <f t="shared" si="6"/>
        <v>0</v>
      </c>
      <c r="G21" s="19">
        <f t="shared" si="5"/>
        <v>0</v>
      </c>
      <c r="H21" s="424">
        <v>0</v>
      </c>
      <c r="I21" s="274">
        <v>0</v>
      </c>
      <c r="J21" s="424">
        <v>0</v>
      </c>
      <c r="K21" s="274">
        <v>0</v>
      </c>
    </row>
    <row r="22" spans="1:11" x14ac:dyDescent="0.15">
      <c r="A22" s="69"/>
      <c r="B22" s="20"/>
      <c r="C22" s="54"/>
      <c r="D22" s="52" t="s">
        <v>400</v>
      </c>
      <c r="E22" s="274">
        <v>0</v>
      </c>
      <c r="F22" s="19">
        <f t="shared" si="6"/>
        <v>0</v>
      </c>
      <c r="G22" s="19">
        <f t="shared" si="5"/>
        <v>0</v>
      </c>
      <c r="H22" s="424">
        <v>0</v>
      </c>
      <c r="I22" s="274">
        <v>0</v>
      </c>
      <c r="J22" s="424">
        <v>0</v>
      </c>
      <c r="K22" s="274">
        <v>0</v>
      </c>
    </row>
    <row r="23" spans="1:11" x14ac:dyDescent="0.15">
      <c r="A23" s="72"/>
      <c r="B23" s="68"/>
      <c r="C23" s="429" t="s">
        <v>404</v>
      </c>
      <c r="D23" s="430"/>
      <c r="E23" s="201">
        <v>0</v>
      </c>
      <c r="F23" s="56">
        <f t="shared" si="6"/>
        <v>0</v>
      </c>
      <c r="G23" s="27"/>
      <c r="H23" s="406">
        <v>0</v>
      </c>
      <c r="I23" s="27"/>
      <c r="J23" s="406">
        <v>0</v>
      </c>
      <c r="K23" s="27"/>
    </row>
    <row r="24" spans="1:11" ht="12.95" customHeight="1" x14ac:dyDescent="0.15">
      <c r="A24" s="71" t="s">
        <v>223</v>
      </c>
      <c r="B24" s="65" t="s">
        <v>19</v>
      </c>
      <c r="C24" s="427" t="s">
        <v>11</v>
      </c>
      <c r="D24" s="428"/>
      <c r="E24" s="18">
        <f>SUMIF(E25:E28,"&gt;0")</f>
        <v>0</v>
      </c>
      <c r="F24" s="18">
        <f t="shared" ref="F24:G24" si="7">SUMIF(F25:F28,"&gt;0")</f>
        <v>0</v>
      </c>
      <c r="G24" s="18">
        <f t="shared" si="7"/>
        <v>0</v>
      </c>
      <c r="H24" s="18">
        <f>SUMIF(H25:H28,"&gt;0")</f>
        <v>0</v>
      </c>
      <c r="I24" s="18">
        <f t="shared" ref="I24" si="8">SUMIF(I25:I28,"&gt;0")</f>
        <v>0</v>
      </c>
      <c r="J24" s="18">
        <f>SUMIF(J25:J28,"&gt;0")</f>
        <v>0</v>
      </c>
      <c r="K24" s="18">
        <f t="shared" ref="K24" si="9">SUMIF(K25:K28,"&gt;0")</f>
        <v>0</v>
      </c>
    </row>
    <row r="25" spans="1:11" ht="12.95" customHeight="1" x14ac:dyDescent="0.15">
      <c r="A25" s="69"/>
      <c r="B25" s="20"/>
      <c r="C25" s="51"/>
      <c r="D25" s="52" t="s">
        <v>397</v>
      </c>
      <c r="E25" s="274">
        <v>0</v>
      </c>
      <c r="F25" s="19">
        <f>IF(H25&gt;0,H25,0)+IF(J25&gt;0,J25,0)</f>
        <v>0</v>
      </c>
      <c r="G25" s="19">
        <f t="shared" ref="G25:G28" si="10">IF(I25&gt;0,I25,0)+IF(K25&gt;0,K25,0)</f>
        <v>0</v>
      </c>
      <c r="H25" s="424">
        <v>0</v>
      </c>
      <c r="I25" s="274">
        <v>0</v>
      </c>
      <c r="J25" s="424">
        <v>0</v>
      </c>
      <c r="K25" s="274">
        <v>0</v>
      </c>
    </row>
    <row r="26" spans="1:11" ht="12.95" customHeight="1" x14ac:dyDescent="0.15">
      <c r="A26" s="69"/>
      <c r="B26" s="20"/>
      <c r="C26" s="53"/>
      <c r="D26" s="52" t="s">
        <v>402</v>
      </c>
      <c r="E26" s="274">
        <v>0</v>
      </c>
      <c r="F26" s="19">
        <f t="shared" ref="F26:F29" si="11">IF(H26&gt;0,H26,0)+IF(J26&gt;0,J26,0)</f>
        <v>0</v>
      </c>
      <c r="G26" s="19">
        <f t="shared" si="10"/>
        <v>0</v>
      </c>
      <c r="H26" s="424">
        <v>0</v>
      </c>
      <c r="I26" s="274">
        <v>0</v>
      </c>
      <c r="J26" s="424">
        <v>0</v>
      </c>
      <c r="K26" s="274">
        <v>0</v>
      </c>
    </row>
    <row r="27" spans="1:11" ht="12.95" customHeight="1" x14ac:dyDescent="0.15">
      <c r="A27" s="69"/>
      <c r="B27" s="20"/>
      <c r="C27" s="53"/>
      <c r="D27" s="52" t="s">
        <v>399</v>
      </c>
      <c r="E27" s="274">
        <v>0</v>
      </c>
      <c r="F27" s="19">
        <f t="shared" si="11"/>
        <v>0</v>
      </c>
      <c r="G27" s="19">
        <f t="shared" si="10"/>
        <v>0</v>
      </c>
      <c r="H27" s="424">
        <v>0</v>
      </c>
      <c r="I27" s="274">
        <v>0</v>
      </c>
      <c r="J27" s="424">
        <v>0</v>
      </c>
      <c r="K27" s="274">
        <v>0</v>
      </c>
    </row>
    <row r="28" spans="1:11" ht="12.95" customHeight="1" x14ac:dyDescent="0.15">
      <c r="A28" s="69"/>
      <c r="B28" s="20"/>
      <c r="C28" s="54"/>
      <c r="D28" s="52" t="s">
        <v>400</v>
      </c>
      <c r="E28" s="274">
        <v>0</v>
      </c>
      <c r="F28" s="19">
        <f t="shared" si="11"/>
        <v>0</v>
      </c>
      <c r="G28" s="19">
        <f t="shared" si="10"/>
        <v>0</v>
      </c>
      <c r="H28" s="424">
        <v>0</v>
      </c>
      <c r="I28" s="274">
        <v>0</v>
      </c>
      <c r="J28" s="424">
        <v>0</v>
      </c>
      <c r="K28" s="274">
        <v>0</v>
      </c>
    </row>
    <row r="29" spans="1:11" ht="12.95" customHeight="1" x14ac:dyDescent="0.15">
      <c r="A29" s="72"/>
      <c r="B29" s="68"/>
      <c r="C29" s="429" t="s">
        <v>404</v>
      </c>
      <c r="D29" s="430"/>
      <c r="E29" s="201">
        <v>0</v>
      </c>
      <c r="F29" s="56">
        <f t="shared" si="11"/>
        <v>21190.27</v>
      </c>
      <c r="G29" s="27"/>
      <c r="H29" s="406">
        <v>15715.46</v>
      </c>
      <c r="I29" s="27"/>
      <c r="J29" s="406">
        <v>5474.81</v>
      </c>
      <c r="K29" s="27"/>
    </row>
    <row r="30" spans="1:11" ht="12.95" customHeight="1" x14ac:dyDescent="0.15">
      <c r="A30" s="71" t="s">
        <v>224</v>
      </c>
      <c r="B30" s="65" t="s">
        <v>20</v>
      </c>
      <c r="C30" s="427" t="s">
        <v>11</v>
      </c>
      <c r="D30" s="428"/>
      <c r="E30" s="18">
        <f>SUMIF(E31:E34,"&gt;0")</f>
        <v>0</v>
      </c>
      <c r="F30" s="18">
        <f t="shared" ref="F30:G30" si="12">SUMIF(F31:F34,"&gt;0")</f>
        <v>0</v>
      </c>
      <c r="G30" s="18">
        <f t="shared" si="12"/>
        <v>0</v>
      </c>
      <c r="H30" s="18">
        <f>SUMIF(H31:H34,"&gt;0")</f>
        <v>0</v>
      </c>
      <c r="I30" s="18">
        <f t="shared" ref="I30" si="13">SUMIF(I31:I34,"&gt;0")</f>
        <v>0</v>
      </c>
      <c r="J30" s="18">
        <f>SUMIF(J31:J34,"&gt;0")</f>
        <v>0</v>
      </c>
      <c r="K30" s="18">
        <f t="shared" ref="K30" si="14">SUMIF(K31:K34,"&gt;0")</f>
        <v>0</v>
      </c>
    </row>
    <row r="31" spans="1:11" ht="12.95" customHeight="1" x14ac:dyDescent="0.15">
      <c r="A31" s="69"/>
      <c r="B31" s="20"/>
      <c r="C31" s="51"/>
      <c r="D31" s="52" t="s">
        <v>397</v>
      </c>
      <c r="E31" s="274">
        <v>0</v>
      </c>
      <c r="F31" s="19">
        <f>IF(H31&gt;0,H31,0)+IF(J31&gt;0,J31,0)</f>
        <v>0</v>
      </c>
      <c r="G31" s="19">
        <f t="shared" ref="G31:G34" si="15">IF(I31&gt;0,I31,0)+IF(K31&gt;0,K31,0)</f>
        <v>0</v>
      </c>
      <c r="H31" s="424">
        <v>0</v>
      </c>
      <c r="I31" s="274">
        <v>0</v>
      </c>
      <c r="J31" s="424">
        <v>0</v>
      </c>
      <c r="K31" s="274">
        <v>0</v>
      </c>
    </row>
    <row r="32" spans="1:11" ht="12.95" customHeight="1" x14ac:dyDescent="0.15">
      <c r="A32" s="69"/>
      <c r="B32" s="20"/>
      <c r="C32" s="53"/>
      <c r="D32" s="52" t="s">
        <v>402</v>
      </c>
      <c r="E32" s="274">
        <v>0</v>
      </c>
      <c r="F32" s="19">
        <f t="shared" ref="F32:F35" si="16">IF(H32&gt;0,H32,0)+IF(J32&gt;0,J32,0)</f>
        <v>0</v>
      </c>
      <c r="G32" s="19">
        <f t="shared" si="15"/>
        <v>0</v>
      </c>
      <c r="H32" s="424">
        <v>0</v>
      </c>
      <c r="I32" s="274">
        <v>0</v>
      </c>
      <c r="J32" s="424">
        <v>0</v>
      </c>
      <c r="K32" s="274">
        <v>0</v>
      </c>
    </row>
    <row r="33" spans="1:11" ht="12.95" customHeight="1" x14ac:dyDescent="0.15">
      <c r="A33" s="69"/>
      <c r="B33" s="20"/>
      <c r="C33" s="53"/>
      <c r="D33" s="52" t="s">
        <v>399</v>
      </c>
      <c r="E33" s="274">
        <v>0</v>
      </c>
      <c r="F33" s="19">
        <f t="shared" si="16"/>
        <v>0</v>
      </c>
      <c r="G33" s="19">
        <f t="shared" si="15"/>
        <v>0</v>
      </c>
      <c r="H33" s="424">
        <v>0</v>
      </c>
      <c r="I33" s="274">
        <v>0</v>
      </c>
      <c r="J33" s="424">
        <v>0</v>
      </c>
      <c r="K33" s="274">
        <v>0</v>
      </c>
    </row>
    <row r="34" spans="1:11" ht="12.95" customHeight="1" x14ac:dyDescent="0.15">
      <c r="A34" s="69"/>
      <c r="B34" s="20"/>
      <c r="C34" s="54"/>
      <c r="D34" s="52" t="s">
        <v>400</v>
      </c>
      <c r="E34" s="274">
        <v>0</v>
      </c>
      <c r="F34" s="19">
        <f t="shared" si="16"/>
        <v>0</v>
      </c>
      <c r="G34" s="19">
        <f t="shared" si="15"/>
        <v>0</v>
      </c>
      <c r="H34" s="424">
        <v>0</v>
      </c>
      <c r="I34" s="274">
        <v>0</v>
      </c>
      <c r="J34" s="424">
        <v>0</v>
      </c>
      <c r="K34" s="274">
        <v>0</v>
      </c>
    </row>
    <row r="35" spans="1:11" ht="12.95" customHeight="1" x14ac:dyDescent="0.15">
      <c r="A35" s="72"/>
      <c r="B35" s="68"/>
      <c r="C35" s="429" t="s">
        <v>404</v>
      </c>
      <c r="D35" s="430"/>
      <c r="E35" s="201">
        <v>170.12</v>
      </c>
      <c r="F35" s="56">
        <f t="shared" si="16"/>
        <v>24477.63</v>
      </c>
      <c r="G35" s="27"/>
      <c r="H35" s="406">
        <v>23225.07</v>
      </c>
      <c r="I35" s="27"/>
      <c r="J35" s="406">
        <v>1252.56</v>
      </c>
      <c r="K35" s="27"/>
    </row>
    <row r="36" spans="1:11" ht="12.95" customHeight="1" x14ac:dyDescent="0.15">
      <c r="A36" s="71" t="s">
        <v>225</v>
      </c>
      <c r="B36" s="65" t="s">
        <v>22</v>
      </c>
      <c r="C36" s="427" t="s">
        <v>11</v>
      </c>
      <c r="D36" s="428"/>
      <c r="E36" s="18">
        <f>SUMIF(E37:E40,"&gt;0")</f>
        <v>0</v>
      </c>
      <c r="F36" s="18">
        <f t="shared" ref="F36:G36" si="17">SUMIF(F37:F40,"&gt;0")</f>
        <v>0</v>
      </c>
      <c r="G36" s="18">
        <f t="shared" si="17"/>
        <v>0</v>
      </c>
      <c r="H36" s="18">
        <f>SUMIF(H37:H40,"&gt;0")</f>
        <v>0</v>
      </c>
      <c r="I36" s="18">
        <f t="shared" ref="I36" si="18">SUMIF(I37:I40,"&gt;0")</f>
        <v>0</v>
      </c>
      <c r="J36" s="18">
        <f>SUMIF(J37:J40,"&gt;0")</f>
        <v>0</v>
      </c>
      <c r="K36" s="18">
        <f t="shared" ref="K36" si="19">SUMIF(K37:K40,"&gt;0")</f>
        <v>0</v>
      </c>
    </row>
    <row r="37" spans="1:11" ht="12.95" customHeight="1" x14ac:dyDescent="0.15">
      <c r="A37" s="69"/>
      <c r="B37" s="20"/>
      <c r="C37" s="51"/>
      <c r="D37" s="52" t="s">
        <v>397</v>
      </c>
      <c r="E37" s="274">
        <v>0</v>
      </c>
      <c r="F37" s="19">
        <f>IF(H37&gt;0,H37,0)+IF(J37&gt;0,J37,0)</f>
        <v>0</v>
      </c>
      <c r="G37" s="19">
        <f t="shared" ref="G37:G40" si="20">IF(I37&gt;0,I37,0)+IF(K37&gt;0,K37,0)</f>
        <v>0</v>
      </c>
      <c r="H37" s="424">
        <v>0</v>
      </c>
      <c r="I37" s="274">
        <v>0</v>
      </c>
      <c r="J37" s="424">
        <v>0</v>
      </c>
      <c r="K37" s="274">
        <v>0</v>
      </c>
    </row>
    <row r="38" spans="1:11" ht="12.95" customHeight="1" x14ac:dyDescent="0.15">
      <c r="A38" s="69"/>
      <c r="B38" s="20"/>
      <c r="C38" s="53"/>
      <c r="D38" s="52" t="s">
        <v>402</v>
      </c>
      <c r="E38" s="274">
        <v>0</v>
      </c>
      <c r="F38" s="19">
        <f t="shared" ref="F38:F41" si="21">IF(H38&gt;0,H38,0)+IF(J38&gt;0,J38,0)</f>
        <v>0</v>
      </c>
      <c r="G38" s="19">
        <f t="shared" si="20"/>
        <v>0</v>
      </c>
      <c r="H38" s="424">
        <v>0</v>
      </c>
      <c r="I38" s="274">
        <v>0</v>
      </c>
      <c r="J38" s="424">
        <v>0</v>
      </c>
      <c r="K38" s="274">
        <v>0</v>
      </c>
    </row>
    <row r="39" spans="1:11" ht="12.95" customHeight="1" x14ac:dyDescent="0.15">
      <c r="A39" s="69"/>
      <c r="B39" s="20"/>
      <c r="C39" s="53"/>
      <c r="D39" s="52" t="s">
        <v>399</v>
      </c>
      <c r="E39" s="274">
        <v>0</v>
      </c>
      <c r="F39" s="19">
        <f t="shared" si="21"/>
        <v>0</v>
      </c>
      <c r="G39" s="19">
        <f t="shared" si="20"/>
        <v>0</v>
      </c>
      <c r="H39" s="424">
        <v>0</v>
      </c>
      <c r="I39" s="274">
        <v>0</v>
      </c>
      <c r="J39" s="424">
        <v>0</v>
      </c>
      <c r="K39" s="274">
        <v>0</v>
      </c>
    </row>
    <row r="40" spans="1:11" ht="12.95" customHeight="1" x14ac:dyDescent="0.15">
      <c r="A40" s="69"/>
      <c r="B40" s="20"/>
      <c r="C40" s="54"/>
      <c r="D40" s="52" t="s">
        <v>400</v>
      </c>
      <c r="E40" s="274">
        <v>0</v>
      </c>
      <c r="F40" s="19">
        <f t="shared" si="21"/>
        <v>0</v>
      </c>
      <c r="G40" s="19">
        <f t="shared" si="20"/>
        <v>0</v>
      </c>
      <c r="H40" s="424">
        <v>0</v>
      </c>
      <c r="I40" s="274">
        <v>0</v>
      </c>
      <c r="J40" s="424">
        <v>0</v>
      </c>
      <c r="K40" s="274">
        <v>0</v>
      </c>
    </row>
    <row r="41" spans="1:11" ht="12.95" customHeight="1" x14ac:dyDescent="0.15">
      <c r="A41" s="72"/>
      <c r="B41" s="68"/>
      <c r="C41" s="429" t="s">
        <v>404</v>
      </c>
      <c r="D41" s="430"/>
      <c r="E41" s="201">
        <v>116.28</v>
      </c>
      <c r="F41" s="56">
        <f t="shared" si="21"/>
        <v>58773.98</v>
      </c>
      <c r="G41" s="27"/>
      <c r="H41" s="406">
        <v>57858.36</v>
      </c>
      <c r="I41" s="27"/>
      <c r="J41" s="406">
        <v>915.62</v>
      </c>
      <c r="K41" s="27"/>
    </row>
    <row r="42" spans="1:11" ht="12.95" customHeight="1" x14ac:dyDescent="0.15">
      <c r="A42" s="71" t="s">
        <v>226</v>
      </c>
      <c r="B42" s="65" t="s">
        <v>24</v>
      </c>
      <c r="C42" s="427" t="s">
        <v>11</v>
      </c>
      <c r="D42" s="428"/>
      <c r="E42" s="18">
        <f>SUMIF(E43:E46,"&gt;0")</f>
        <v>13.33</v>
      </c>
      <c r="F42" s="18">
        <f t="shared" ref="F42:G42" si="22">SUMIF(F43:F46,"&gt;0")</f>
        <v>3602.55</v>
      </c>
      <c r="G42" s="18">
        <f t="shared" si="22"/>
        <v>3602.54</v>
      </c>
      <c r="H42" s="18">
        <f>SUMIF(H43:H46,"&gt;0")</f>
        <v>3602.55</v>
      </c>
      <c r="I42" s="18">
        <f t="shared" ref="I42" si="23">SUMIF(I43:I46,"&gt;0")</f>
        <v>3602.54</v>
      </c>
      <c r="J42" s="18">
        <f>SUMIF(J43:J46,"&gt;0")</f>
        <v>0</v>
      </c>
      <c r="K42" s="18">
        <f t="shared" ref="K42" si="24">SUMIF(K43:K46,"&gt;0")</f>
        <v>0</v>
      </c>
    </row>
    <row r="43" spans="1:11" ht="12.95" customHeight="1" x14ac:dyDescent="0.15">
      <c r="A43" s="69"/>
      <c r="B43" s="20"/>
      <c r="C43" s="51"/>
      <c r="D43" s="52" t="s">
        <v>397</v>
      </c>
      <c r="E43" s="274">
        <v>13.33</v>
      </c>
      <c r="F43" s="19">
        <f>IF(H43&gt;0,H43,0)+IF(J43&gt;0,J43,0)</f>
        <v>3602.55</v>
      </c>
      <c r="G43" s="19">
        <f t="shared" ref="G43:G46" si="25">IF(I43&gt;0,I43,0)+IF(K43&gt;0,K43,0)</f>
        <v>3602.54</v>
      </c>
      <c r="H43" s="424">
        <v>3602.55</v>
      </c>
      <c r="I43" s="274">
        <v>3602.54</v>
      </c>
      <c r="J43" s="424">
        <v>0</v>
      </c>
      <c r="K43" s="274">
        <v>0</v>
      </c>
    </row>
    <row r="44" spans="1:11" ht="12.95" customHeight="1" x14ac:dyDescent="0.15">
      <c r="A44" s="69"/>
      <c r="B44" s="20"/>
      <c r="C44" s="53"/>
      <c r="D44" s="52" t="s">
        <v>402</v>
      </c>
      <c r="E44" s="274">
        <v>0</v>
      </c>
      <c r="F44" s="19">
        <f t="shared" ref="F44:F47" si="26">IF(H44&gt;0,H44,0)+IF(J44&gt;0,J44,0)</f>
        <v>0</v>
      </c>
      <c r="G44" s="19">
        <f t="shared" si="25"/>
        <v>0</v>
      </c>
      <c r="H44" s="424">
        <v>0</v>
      </c>
      <c r="I44" s="274">
        <v>0</v>
      </c>
      <c r="J44" s="424">
        <v>0</v>
      </c>
      <c r="K44" s="274">
        <v>0</v>
      </c>
    </row>
    <row r="45" spans="1:11" ht="12.95" customHeight="1" x14ac:dyDescent="0.15">
      <c r="A45" s="69"/>
      <c r="B45" s="20"/>
      <c r="C45" s="53"/>
      <c r="D45" s="52" t="s">
        <v>399</v>
      </c>
      <c r="E45" s="274">
        <v>0</v>
      </c>
      <c r="F45" s="19">
        <f t="shared" si="26"/>
        <v>0</v>
      </c>
      <c r="G45" s="19">
        <f t="shared" si="25"/>
        <v>0</v>
      </c>
      <c r="H45" s="424">
        <v>0</v>
      </c>
      <c r="I45" s="274">
        <v>0</v>
      </c>
      <c r="J45" s="424">
        <v>0</v>
      </c>
      <c r="K45" s="274">
        <v>0</v>
      </c>
    </row>
    <row r="46" spans="1:11" ht="12.95" customHeight="1" x14ac:dyDescent="0.15">
      <c r="A46" s="69"/>
      <c r="B46" s="20"/>
      <c r="C46" s="54"/>
      <c r="D46" s="52" t="s">
        <v>400</v>
      </c>
      <c r="E46" s="274">
        <v>0</v>
      </c>
      <c r="F46" s="19">
        <f t="shared" si="26"/>
        <v>0</v>
      </c>
      <c r="G46" s="19">
        <f t="shared" si="25"/>
        <v>0</v>
      </c>
      <c r="H46" s="424">
        <v>0</v>
      </c>
      <c r="I46" s="274">
        <v>0</v>
      </c>
      <c r="J46" s="424">
        <v>0</v>
      </c>
      <c r="K46" s="274">
        <v>0</v>
      </c>
    </row>
    <row r="47" spans="1:11" ht="12.95" customHeight="1" x14ac:dyDescent="0.15">
      <c r="A47" s="72"/>
      <c r="B47" s="68"/>
      <c r="C47" s="429" t="s">
        <v>404</v>
      </c>
      <c r="D47" s="430"/>
      <c r="E47" s="201">
        <v>13.35</v>
      </c>
      <c r="F47" s="56">
        <f t="shared" si="26"/>
        <v>148617.23000000001</v>
      </c>
      <c r="G47" s="27"/>
      <c r="H47" s="406">
        <v>147783.01</v>
      </c>
      <c r="I47" s="27"/>
      <c r="J47" s="406">
        <v>834.22</v>
      </c>
      <c r="K47" s="27"/>
    </row>
    <row r="48" spans="1:11" ht="12.95" customHeight="1" x14ac:dyDescent="0.15">
      <c r="A48" s="71" t="s">
        <v>227</v>
      </c>
      <c r="B48" s="65" t="s">
        <v>25</v>
      </c>
      <c r="C48" s="427" t="s">
        <v>11</v>
      </c>
      <c r="D48" s="428"/>
      <c r="E48" s="18">
        <f>SUMIF(E49:E52,"&gt;0")</f>
        <v>0</v>
      </c>
      <c r="F48" s="18">
        <f t="shared" ref="F48:G48" si="27">SUMIF(F49:F52,"&gt;0")</f>
        <v>0</v>
      </c>
      <c r="G48" s="18">
        <f t="shared" si="27"/>
        <v>0</v>
      </c>
      <c r="H48" s="18">
        <f>SUMIF(H49:H52,"&gt;0")</f>
        <v>0</v>
      </c>
      <c r="I48" s="18">
        <f t="shared" ref="I48" si="28">SUMIF(I49:I52,"&gt;0")</f>
        <v>0</v>
      </c>
      <c r="J48" s="18">
        <f>SUMIF(J49:J52,"&gt;0")</f>
        <v>0</v>
      </c>
      <c r="K48" s="18">
        <f t="shared" ref="K48" si="29">SUMIF(K49:K52,"&gt;0")</f>
        <v>0</v>
      </c>
    </row>
    <row r="49" spans="1:11" ht="12.95" customHeight="1" x14ac:dyDescent="0.15">
      <c r="A49" s="69"/>
      <c r="B49" s="20"/>
      <c r="C49" s="51"/>
      <c r="D49" s="52" t="s">
        <v>397</v>
      </c>
      <c r="E49" s="274">
        <v>0</v>
      </c>
      <c r="F49" s="19">
        <f>IF(H49&gt;0,H49,0)+IF(J49&gt;0,J49,0)</f>
        <v>0</v>
      </c>
      <c r="G49" s="19">
        <f t="shared" ref="G49:G52" si="30">IF(I49&gt;0,I49,0)+IF(K49&gt;0,K49,0)</f>
        <v>0</v>
      </c>
      <c r="H49" s="424">
        <v>0</v>
      </c>
      <c r="I49" s="274">
        <v>0</v>
      </c>
      <c r="J49" s="424">
        <v>0</v>
      </c>
      <c r="K49" s="274">
        <v>0</v>
      </c>
    </row>
    <row r="50" spans="1:11" ht="12.95" customHeight="1" x14ac:dyDescent="0.15">
      <c r="A50" s="69"/>
      <c r="B50" s="20"/>
      <c r="C50" s="53"/>
      <c r="D50" s="52" t="s">
        <v>402</v>
      </c>
      <c r="E50" s="274">
        <v>0</v>
      </c>
      <c r="F50" s="19">
        <f t="shared" ref="F50:F53" si="31">IF(H50&gt;0,H50,0)+IF(J50&gt;0,J50,0)</f>
        <v>0</v>
      </c>
      <c r="G50" s="19">
        <f t="shared" si="30"/>
        <v>0</v>
      </c>
      <c r="H50" s="424">
        <v>0</v>
      </c>
      <c r="I50" s="274">
        <v>0</v>
      </c>
      <c r="J50" s="424">
        <v>0</v>
      </c>
      <c r="K50" s="274">
        <v>0</v>
      </c>
    </row>
    <row r="51" spans="1:11" ht="12.95" customHeight="1" x14ac:dyDescent="0.15">
      <c r="A51" s="69"/>
      <c r="B51" s="20"/>
      <c r="C51" s="53"/>
      <c r="D51" s="52" t="s">
        <v>399</v>
      </c>
      <c r="E51" s="274">
        <v>0</v>
      </c>
      <c r="F51" s="19">
        <f t="shared" si="31"/>
        <v>0</v>
      </c>
      <c r="G51" s="19">
        <f t="shared" si="30"/>
        <v>0</v>
      </c>
      <c r="H51" s="424">
        <v>0</v>
      </c>
      <c r="I51" s="274">
        <v>0</v>
      </c>
      <c r="J51" s="424">
        <v>0</v>
      </c>
      <c r="K51" s="274">
        <v>0</v>
      </c>
    </row>
    <row r="52" spans="1:11" ht="12.95" customHeight="1" x14ac:dyDescent="0.15">
      <c r="A52" s="69"/>
      <c r="B52" s="20"/>
      <c r="C52" s="54"/>
      <c r="D52" s="52" t="s">
        <v>400</v>
      </c>
      <c r="E52" s="274">
        <v>0</v>
      </c>
      <c r="F52" s="19">
        <f t="shared" si="31"/>
        <v>0</v>
      </c>
      <c r="G52" s="19">
        <f t="shared" si="30"/>
        <v>0</v>
      </c>
      <c r="H52" s="424">
        <v>0</v>
      </c>
      <c r="I52" s="274">
        <v>0</v>
      </c>
      <c r="J52" s="424">
        <v>0</v>
      </c>
      <c r="K52" s="274">
        <v>0</v>
      </c>
    </row>
    <row r="53" spans="1:11" ht="12.95" customHeight="1" x14ac:dyDescent="0.15">
      <c r="A53" s="72"/>
      <c r="B53" s="68"/>
      <c r="C53" s="429" t="s">
        <v>404</v>
      </c>
      <c r="D53" s="430"/>
      <c r="E53" s="201">
        <v>255.29</v>
      </c>
      <c r="F53" s="56">
        <f t="shared" si="31"/>
        <v>55452.030000000006</v>
      </c>
      <c r="G53" s="27"/>
      <c r="H53" s="406">
        <v>55108.3</v>
      </c>
      <c r="I53" s="27"/>
      <c r="J53" s="406">
        <v>343.73</v>
      </c>
      <c r="K53" s="27"/>
    </row>
    <row r="54" spans="1:11" ht="12.95" customHeight="1" x14ac:dyDescent="0.15">
      <c r="A54" s="71" t="s">
        <v>228</v>
      </c>
      <c r="B54" s="65" t="s">
        <v>27</v>
      </c>
      <c r="C54" s="427" t="s">
        <v>11</v>
      </c>
      <c r="D54" s="428"/>
      <c r="E54" s="18">
        <f>SUMIF(E55:E58,"&gt;0")</f>
        <v>9.0399999999999991</v>
      </c>
      <c r="F54" s="18">
        <f t="shared" ref="F54:G54" si="32">SUMIF(F55:F58,"&gt;0")</f>
        <v>1189.04</v>
      </c>
      <c r="G54" s="18">
        <f t="shared" si="32"/>
        <v>1189.02</v>
      </c>
      <c r="H54" s="18">
        <f>SUMIF(H55:H58,"&gt;0")</f>
        <v>942.19</v>
      </c>
      <c r="I54" s="18">
        <f t="shared" ref="I54" si="33">SUMIF(I55:I58,"&gt;0")</f>
        <v>942.18</v>
      </c>
      <c r="J54" s="18">
        <f>SUMIF(J55:J58,"&gt;0")</f>
        <v>246.85000000000002</v>
      </c>
      <c r="K54" s="18">
        <f t="shared" ref="K54" si="34">SUMIF(K55:K58,"&gt;0")</f>
        <v>246.84</v>
      </c>
    </row>
    <row r="55" spans="1:11" ht="12.95" customHeight="1" x14ac:dyDescent="0.15">
      <c r="A55" s="69"/>
      <c r="B55" s="20"/>
      <c r="C55" s="51"/>
      <c r="D55" s="52" t="s">
        <v>397</v>
      </c>
      <c r="E55" s="274">
        <v>9.0399999999999991</v>
      </c>
      <c r="F55" s="19">
        <f>IF(H55&gt;0,H55,0)+IF(J55&gt;0,J55,0)</f>
        <v>1187.52</v>
      </c>
      <c r="G55" s="19">
        <f t="shared" ref="G55:G58" si="35">IF(I55&gt;0,I55,0)+IF(K55&gt;0,K55,0)</f>
        <v>1187.51</v>
      </c>
      <c r="H55" s="424">
        <v>942.19</v>
      </c>
      <c r="I55" s="274">
        <v>942.18</v>
      </c>
      <c r="J55" s="424">
        <v>245.33</v>
      </c>
      <c r="K55" s="274">
        <v>245.33</v>
      </c>
    </row>
    <row r="56" spans="1:11" ht="12.95" customHeight="1" x14ac:dyDescent="0.15">
      <c r="A56" s="69"/>
      <c r="B56" s="20"/>
      <c r="C56" s="53"/>
      <c r="D56" s="52" t="s">
        <v>402</v>
      </c>
      <c r="E56" s="274">
        <v>0</v>
      </c>
      <c r="F56" s="19">
        <f t="shared" ref="F56:F59" si="36">IF(H56&gt;0,H56,0)+IF(J56&gt;0,J56,0)</f>
        <v>0</v>
      </c>
      <c r="G56" s="19">
        <f t="shared" si="35"/>
        <v>0</v>
      </c>
      <c r="H56" s="424">
        <v>0</v>
      </c>
      <c r="I56" s="274">
        <v>0</v>
      </c>
      <c r="J56" s="424">
        <v>0</v>
      </c>
      <c r="K56" s="274">
        <v>0</v>
      </c>
    </row>
    <row r="57" spans="1:11" ht="12.95" customHeight="1" x14ac:dyDescent="0.15">
      <c r="A57" s="69"/>
      <c r="B57" s="20"/>
      <c r="C57" s="53"/>
      <c r="D57" s="52" t="s">
        <v>399</v>
      </c>
      <c r="E57" s="274">
        <v>0</v>
      </c>
      <c r="F57" s="19">
        <f t="shared" si="36"/>
        <v>0</v>
      </c>
      <c r="G57" s="19">
        <f t="shared" si="35"/>
        <v>0</v>
      </c>
      <c r="H57" s="424">
        <v>0</v>
      </c>
      <c r="I57" s="274">
        <v>0</v>
      </c>
      <c r="J57" s="424">
        <v>0</v>
      </c>
      <c r="K57" s="274">
        <v>0</v>
      </c>
    </row>
    <row r="58" spans="1:11" ht="12.95" customHeight="1" x14ac:dyDescent="0.15">
      <c r="A58" s="69"/>
      <c r="B58" s="20"/>
      <c r="C58" s="54"/>
      <c r="D58" s="52" t="s">
        <v>400</v>
      </c>
      <c r="E58" s="274">
        <v>0</v>
      </c>
      <c r="F58" s="19">
        <f t="shared" si="36"/>
        <v>1.52</v>
      </c>
      <c r="G58" s="19">
        <f t="shared" si="35"/>
        <v>1.51</v>
      </c>
      <c r="H58" s="424">
        <v>0</v>
      </c>
      <c r="I58" s="274">
        <v>0</v>
      </c>
      <c r="J58" s="424">
        <v>1.52</v>
      </c>
      <c r="K58" s="274">
        <v>1.51</v>
      </c>
    </row>
    <row r="59" spans="1:11" ht="12.95" customHeight="1" x14ac:dyDescent="0.15">
      <c r="A59" s="72"/>
      <c r="B59" s="68"/>
      <c r="C59" s="429" t="s">
        <v>404</v>
      </c>
      <c r="D59" s="430"/>
      <c r="E59" s="201">
        <v>1.3</v>
      </c>
      <c r="F59" s="56">
        <f t="shared" si="36"/>
        <v>17096.060000000001</v>
      </c>
      <c r="G59" s="27"/>
      <c r="H59" s="406">
        <v>5521.14</v>
      </c>
      <c r="I59" s="27"/>
      <c r="J59" s="406">
        <v>11574.92</v>
      </c>
      <c r="K59" s="27"/>
    </row>
    <row r="60" spans="1:11" ht="12.95" customHeight="1" x14ac:dyDescent="0.15">
      <c r="A60" s="71" t="s">
        <v>229</v>
      </c>
      <c r="B60" s="65" t="s">
        <v>29</v>
      </c>
      <c r="C60" s="427" t="s">
        <v>11</v>
      </c>
      <c r="D60" s="428"/>
      <c r="E60" s="18">
        <f>SUMIF(E61:E64,"&gt;0")</f>
        <v>14.49</v>
      </c>
      <c r="F60" s="18">
        <f t="shared" ref="F60:G60" si="37">SUMIF(F61:F64,"&gt;0")</f>
        <v>4602.1899999999996</v>
      </c>
      <c r="G60" s="18">
        <f t="shared" si="37"/>
        <v>4602.1000000000004</v>
      </c>
      <c r="H60" s="18">
        <f>SUMIF(H61:H64,"&gt;0")</f>
        <v>4556.71</v>
      </c>
      <c r="I60" s="18">
        <f t="shared" ref="I60" si="38">SUMIF(I61:I64,"&gt;0")</f>
        <v>4556.67</v>
      </c>
      <c r="J60" s="18">
        <f>SUMIF(J61:J64,"&gt;0")</f>
        <v>45.48</v>
      </c>
      <c r="K60" s="18">
        <f t="shared" ref="K60" si="39">SUMIF(K61:K64,"&gt;0")</f>
        <v>45.43</v>
      </c>
    </row>
    <row r="61" spans="1:11" ht="12.95" customHeight="1" x14ac:dyDescent="0.15">
      <c r="A61" s="69"/>
      <c r="B61" s="20"/>
      <c r="C61" s="51"/>
      <c r="D61" s="52" t="s">
        <v>397</v>
      </c>
      <c r="E61" s="274">
        <v>14.43</v>
      </c>
      <c r="F61" s="19">
        <f>IF(H61&gt;0,H61,0)+IF(J61&gt;0,J61,0)</f>
        <v>4571.6399999999994</v>
      </c>
      <c r="G61" s="19">
        <f t="shared" ref="G61:G64" si="40">IF(I61&gt;0,I61,0)+IF(K61&gt;0,K61,0)</f>
        <v>4571.5700000000006</v>
      </c>
      <c r="H61" s="424">
        <v>4526.49</v>
      </c>
      <c r="I61" s="274">
        <v>4526.47</v>
      </c>
      <c r="J61" s="424">
        <v>45.15</v>
      </c>
      <c r="K61" s="274">
        <v>45.1</v>
      </c>
    </row>
    <row r="62" spans="1:11" ht="12.95" customHeight="1" x14ac:dyDescent="0.15">
      <c r="A62" s="69"/>
      <c r="B62" s="20"/>
      <c r="C62" s="53"/>
      <c r="D62" s="52" t="s">
        <v>402</v>
      </c>
      <c r="E62" s="274">
        <v>0</v>
      </c>
      <c r="F62" s="19">
        <f t="shared" ref="F62:F65" si="41">IF(H62&gt;0,H62,0)+IF(J62&gt;0,J62,0)</f>
        <v>0</v>
      </c>
      <c r="G62" s="19">
        <f t="shared" si="40"/>
        <v>0</v>
      </c>
      <c r="H62" s="424">
        <v>0</v>
      </c>
      <c r="I62" s="274">
        <v>0</v>
      </c>
      <c r="J62" s="424">
        <v>0</v>
      </c>
      <c r="K62" s="274">
        <v>0</v>
      </c>
    </row>
    <row r="63" spans="1:11" ht="12.95" customHeight="1" x14ac:dyDescent="0.15">
      <c r="A63" s="69"/>
      <c r="B63" s="20"/>
      <c r="C63" s="53"/>
      <c r="D63" s="52" t="s">
        <v>399</v>
      </c>
      <c r="E63" s="274">
        <v>0</v>
      </c>
      <c r="F63" s="19">
        <f t="shared" si="41"/>
        <v>0</v>
      </c>
      <c r="G63" s="19">
        <f t="shared" si="40"/>
        <v>0</v>
      </c>
      <c r="H63" s="424">
        <v>0</v>
      </c>
      <c r="I63" s="274">
        <v>0</v>
      </c>
      <c r="J63" s="424">
        <v>0</v>
      </c>
      <c r="K63" s="274">
        <v>0</v>
      </c>
    </row>
    <row r="64" spans="1:11" ht="12.95" customHeight="1" x14ac:dyDescent="0.15">
      <c r="A64" s="69"/>
      <c r="B64" s="20"/>
      <c r="C64" s="54"/>
      <c r="D64" s="52" t="s">
        <v>400</v>
      </c>
      <c r="E64" s="274">
        <v>0.06</v>
      </c>
      <c r="F64" s="19">
        <f t="shared" si="41"/>
        <v>30.549999999999997</v>
      </c>
      <c r="G64" s="19">
        <f t="shared" si="40"/>
        <v>30.529999999999998</v>
      </c>
      <c r="H64" s="424">
        <v>30.22</v>
      </c>
      <c r="I64" s="274">
        <v>30.2</v>
      </c>
      <c r="J64" s="424">
        <v>0.33</v>
      </c>
      <c r="K64" s="274">
        <v>0.33</v>
      </c>
    </row>
    <row r="65" spans="1:13" ht="12.95" customHeight="1" x14ac:dyDescent="0.15">
      <c r="A65" s="72"/>
      <c r="B65" s="68"/>
      <c r="C65" s="429" t="s">
        <v>404</v>
      </c>
      <c r="D65" s="430"/>
      <c r="E65" s="201">
        <v>12.37</v>
      </c>
      <c r="F65" s="56">
        <f t="shared" si="41"/>
        <v>7277.83</v>
      </c>
      <c r="G65" s="27"/>
      <c r="H65" s="406">
        <v>7277.83</v>
      </c>
      <c r="I65" s="27"/>
      <c r="J65" s="406">
        <v>0</v>
      </c>
      <c r="K65" s="27"/>
    </row>
    <row r="66" spans="1:13" ht="12.95" customHeight="1" x14ac:dyDescent="0.15">
      <c r="A66" s="71" t="s">
        <v>230</v>
      </c>
      <c r="B66" s="65" t="s">
        <v>32</v>
      </c>
      <c r="C66" s="427" t="s">
        <v>11</v>
      </c>
      <c r="D66" s="428"/>
      <c r="E66" s="18">
        <f>SUMIF(E67:E70,"&gt;0")</f>
        <v>15.36</v>
      </c>
      <c r="F66" s="18">
        <f t="shared" ref="F66:G66" si="42">SUMIF(F67:F70,"&gt;0")</f>
        <v>4376.3799999999992</v>
      </c>
      <c r="G66" s="18">
        <f t="shared" si="42"/>
        <v>4376.34</v>
      </c>
      <c r="H66" s="18">
        <f>SUMIF(H67:H70,"&gt;0")</f>
        <v>4251.7299999999996</v>
      </c>
      <c r="I66" s="18">
        <f t="shared" ref="I66" si="43">SUMIF(I67:I70,"&gt;0")</f>
        <v>4251.7</v>
      </c>
      <c r="J66" s="18">
        <f>SUMIF(J67:J70,"&gt;0")</f>
        <v>124.65</v>
      </c>
      <c r="K66" s="18">
        <f t="shared" ref="K66" si="44">SUMIF(K67:K70,"&gt;0")</f>
        <v>124.64</v>
      </c>
    </row>
    <row r="67" spans="1:13" ht="12.95" customHeight="1" x14ac:dyDescent="0.15">
      <c r="A67" s="69"/>
      <c r="B67" s="20"/>
      <c r="C67" s="51"/>
      <c r="D67" s="52" t="s">
        <v>397</v>
      </c>
      <c r="E67" s="274">
        <v>15.36</v>
      </c>
      <c r="F67" s="19">
        <f>IF(H67&gt;0,H67,0)+IF(J67&gt;0,J67,0)</f>
        <v>4376.3799999999992</v>
      </c>
      <c r="G67" s="19">
        <f t="shared" ref="G67:G70" si="45">IF(I67&gt;0,I67,0)+IF(K67&gt;0,K67,0)</f>
        <v>4376.34</v>
      </c>
      <c r="H67" s="424">
        <v>4251.7299999999996</v>
      </c>
      <c r="I67" s="274">
        <v>4251.7</v>
      </c>
      <c r="J67" s="424">
        <v>124.65</v>
      </c>
      <c r="K67" s="274">
        <v>124.64</v>
      </c>
    </row>
    <row r="68" spans="1:13" ht="12.95" customHeight="1" x14ac:dyDescent="0.15">
      <c r="A68" s="69"/>
      <c r="B68" s="20"/>
      <c r="C68" s="53"/>
      <c r="D68" s="52" t="s">
        <v>402</v>
      </c>
      <c r="E68" s="274">
        <v>0</v>
      </c>
      <c r="F68" s="19">
        <f t="shared" ref="F68:F71" si="46">IF(H68&gt;0,H68,0)+IF(J68&gt;0,J68,0)</f>
        <v>0</v>
      </c>
      <c r="G68" s="19">
        <f t="shared" si="45"/>
        <v>0</v>
      </c>
      <c r="H68" s="424">
        <v>0</v>
      </c>
      <c r="I68" s="274">
        <v>0</v>
      </c>
      <c r="J68" s="424">
        <v>0</v>
      </c>
      <c r="K68" s="274">
        <v>0</v>
      </c>
    </row>
    <row r="69" spans="1:13" ht="12.95" customHeight="1" x14ac:dyDescent="0.15">
      <c r="A69" s="69"/>
      <c r="B69" s="20"/>
      <c r="C69" s="53"/>
      <c r="D69" s="52" t="s">
        <v>399</v>
      </c>
      <c r="E69" s="274">
        <v>0</v>
      </c>
      <c r="F69" s="19">
        <f t="shared" si="46"/>
        <v>0</v>
      </c>
      <c r="G69" s="19">
        <f t="shared" si="45"/>
        <v>0</v>
      </c>
      <c r="H69" s="424">
        <v>0</v>
      </c>
      <c r="I69" s="274">
        <v>0</v>
      </c>
      <c r="J69" s="424">
        <v>0</v>
      </c>
      <c r="K69" s="274">
        <v>0</v>
      </c>
    </row>
    <row r="70" spans="1:13" ht="12.95" customHeight="1" x14ac:dyDescent="0.15">
      <c r="A70" s="69"/>
      <c r="B70" s="20"/>
      <c r="C70" s="54"/>
      <c r="D70" s="52" t="s">
        <v>400</v>
      </c>
      <c r="E70" s="274">
        <v>0</v>
      </c>
      <c r="F70" s="19">
        <f t="shared" si="46"/>
        <v>0</v>
      </c>
      <c r="G70" s="19">
        <f t="shared" si="45"/>
        <v>0</v>
      </c>
      <c r="H70" s="424">
        <v>0</v>
      </c>
      <c r="I70" s="274">
        <v>0</v>
      </c>
      <c r="J70" s="424">
        <v>0</v>
      </c>
      <c r="K70" s="274">
        <v>0</v>
      </c>
    </row>
    <row r="71" spans="1:13" ht="12.95" customHeight="1" x14ac:dyDescent="0.15">
      <c r="A71" s="72"/>
      <c r="B71" s="68"/>
      <c r="C71" s="429" t="s">
        <v>404</v>
      </c>
      <c r="D71" s="430"/>
      <c r="E71" s="201">
        <v>0</v>
      </c>
      <c r="F71" s="56">
        <f t="shared" si="46"/>
        <v>64120.12</v>
      </c>
      <c r="G71" s="27"/>
      <c r="H71" s="406">
        <v>63655.64</v>
      </c>
      <c r="I71" s="27"/>
      <c r="J71" s="406">
        <v>464.48</v>
      </c>
      <c r="K71" s="27"/>
    </row>
    <row r="72" spans="1:13" ht="12.95" customHeight="1" x14ac:dyDescent="0.15">
      <c r="A72" s="71" t="s">
        <v>231</v>
      </c>
      <c r="B72" s="65" t="s">
        <v>98</v>
      </c>
      <c r="C72" s="427" t="s">
        <v>11</v>
      </c>
      <c r="D72" s="428"/>
      <c r="E72" s="18">
        <f>SUMIF(E73:E76,"&gt;0")</f>
        <v>20.79</v>
      </c>
      <c r="F72" s="18">
        <f t="shared" ref="F72:G72" si="47">SUMIF(F73:F76,"&gt;0")</f>
        <v>3270.4399999999996</v>
      </c>
      <c r="G72" s="18">
        <f t="shared" si="47"/>
        <v>3270.36</v>
      </c>
      <c r="H72" s="18">
        <f>SUMIF(H73:H76,"&gt;0")</f>
        <v>2610.9499999999998</v>
      </c>
      <c r="I72" s="18">
        <f t="shared" ref="I72" si="48">SUMIF(I73:I76,"&gt;0")</f>
        <v>2610.9</v>
      </c>
      <c r="J72" s="18">
        <f>SUMIF(J73:J76,"&gt;0")</f>
        <v>659.49</v>
      </c>
      <c r="K72" s="18">
        <f t="shared" ref="K72" si="49">SUMIF(K73:K76,"&gt;0")</f>
        <v>659.46</v>
      </c>
    </row>
    <row r="73" spans="1:13" ht="12.95" customHeight="1" x14ac:dyDescent="0.15">
      <c r="A73" s="69"/>
      <c r="B73" s="20"/>
      <c r="C73" s="51"/>
      <c r="D73" s="52" t="s">
        <v>397</v>
      </c>
      <c r="E73" s="274">
        <v>20.79</v>
      </c>
      <c r="F73" s="19">
        <f>IF(H73&gt;0,H73,0)+IF(J73&gt;0,J73,0)</f>
        <v>3270.4399999999996</v>
      </c>
      <c r="G73" s="19">
        <f t="shared" ref="G73:G76" si="50">IF(I73&gt;0,I73,0)+IF(K73&gt;0,K73,0)</f>
        <v>3270.36</v>
      </c>
      <c r="H73" s="424">
        <v>2610.9499999999998</v>
      </c>
      <c r="I73" s="274">
        <v>2610.9</v>
      </c>
      <c r="J73" s="424">
        <v>659.49</v>
      </c>
      <c r="K73" s="274">
        <v>659.46</v>
      </c>
    </row>
    <row r="74" spans="1:13" ht="12.95" customHeight="1" x14ac:dyDescent="0.15">
      <c r="A74" s="69"/>
      <c r="B74" s="20"/>
      <c r="C74" s="53"/>
      <c r="D74" s="52" t="s">
        <v>402</v>
      </c>
      <c r="E74" s="274">
        <v>0</v>
      </c>
      <c r="F74" s="19">
        <f t="shared" ref="F74:F77" si="51">IF(H74&gt;0,H74,0)+IF(J74&gt;0,J74,0)</f>
        <v>0</v>
      </c>
      <c r="G74" s="19">
        <f t="shared" si="50"/>
        <v>0</v>
      </c>
      <c r="H74" s="424">
        <v>0</v>
      </c>
      <c r="I74" s="274">
        <v>0</v>
      </c>
      <c r="J74" s="424">
        <v>0</v>
      </c>
      <c r="K74" s="274">
        <v>0</v>
      </c>
    </row>
    <row r="75" spans="1:13" ht="12.95" customHeight="1" x14ac:dyDescent="0.15">
      <c r="A75" s="69"/>
      <c r="B75" s="20"/>
      <c r="C75" s="53"/>
      <c r="D75" s="52" t="s">
        <v>399</v>
      </c>
      <c r="E75" s="274">
        <v>0</v>
      </c>
      <c r="F75" s="19">
        <f t="shared" si="51"/>
        <v>0</v>
      </c>
      <c r="G75" s="19">
        <f t="shared" si="50"/>
        <v>0</v>
      </c>
      <c r="H75" s="424">
        <v>0</v>
      </c>
      <c r="I75" s="274">
        <v>0</v>
      </c>
      <c r="J75" s="424">
        <v>0</v>
      </c>
      <c r="K75" s="274">
        <v>0</v>
      </c>
    </row>
    <row r="76" spans="1:13" ht="12.95" customHeight="1" x14ac:dyDescent="0.15">
      <c r="A76" s="69"/>
      <c r="B76" s="20"/>
      <c r="C76" s="54"/>
      <c r="D76" s="52" t="s">
        <v>400</v>
      </c>
      <c r="E76" s="274">
        <v>0</v>
      </c>
      <c r="F76" s="19">
        <f t="shared" si="51"/>
        <v>0</v>
      </c>
      <c r="G76" s="19">
        <f t="shared" si="50"/>
        <v>0</v>
      </c>
      <c r="H76" s="424">
        <v>0</v>
      </c>
      <c r="I76" s="274">
        <v>0</v>
      </c>
      <c r="J76" s="424">
        <v>0</v>
      </c>
      <c r="K76" s="274">
        <v>0</v>
      </c>
    </row>
    <row r="77" spans="1:13" ht="12.95" customHeight="1" x14ac:dyDescent="0.15">
      <c r="A77" s="72"/>
      <c r="B77" s="68"/>
      <c r="C77" s="429" t="s">
        <v>404</v>
      </c>
      <c r="D77" s="430"/>
      <c r="E77" s="201">
        <v>0</v>
      </c>
      <c r="F77" s="56">
        <f t="shared" si="51"/>
        <v>0</v>
      </c>
      <c r="G77" s="27"/>
      <c r="H77" s="406">
        <v>0</v>
      </c>
      <c r="I77" s="27"/>
      <c r="J77" s="406">
        <v>0</v>
      </c>
      <c r="K77" s="27"/>
    </row>
    <row r="78" spans="1:13" s="7" customFormat="1" x14ac:dyDescent="0.15">
      <c r="A78" s="101" t="s">
        <v>99</v>
      </c>
      <c r="B78" s="101" t="s">
        <v>8</v>
      </c>
      <c r="C78" s="427" t="s">
        <v>11</v>
      </c>
      <c r="D78" s="428"/>
      <c r="E78" s="18">
        <f t="shared" ref="E78:K83" si="52">SUMIF(E84,"&gt;0")+SUMIF(E90,"&gt;0")</f>
        <v>0</v>
      </c>
      <c r="F78" s="18">
        <f t="shared" si="52"/>
        <v>0</v>
      </c>
      <c r="G78" s="18">
        <f t="shared" si="52"/>
        <v>0</v>
      </c>
      <c r="H78" s="18">
        <f t="shared" si="52"/>
        <v>0</v>
      </c>
      <c r="I78" s="18">
        <f t="shared" si="52"/>
        <v>0</v>
      </c>
      <c r="J78" s="18">
        <f t="shared" si="52"/>
        <v>0</v>
      </c>
      <c r="K78" s="18">
        <f t="shared" si="52"/>
        <v>0</v>
      </c>
      <c r="L78"/>
      <c r="M78"/>
    </row>
    <row r="79" spans="1:13" s="7" customFormat="1" x14ac:dyDescent="0.15">
      <c r="A79" s="69"/>
      <c r="B79" s="69"/>
      <c r="C79" s="51"/>
      <c r="D79" s="52" t="s">
        <v>397</v>
      </c>
      <c r="E79" s="19">
        <f t="shared" si="52"/>
        <v>0</v>
      </c>
      <c r="F79" s="19">
        <f t="shared" si="52"/>
        <v>0</v>
      </c>
      <c r="G79" s="19">
        <f t="shared" si="52"/>
        <v>0</v>
      </c>
      <c r="H79" s="19">
        <f t="shared" si="52"/>
        <v>0</v>
      </c>
      <c r="I79" s="19">
        <f t="shared" si="52"/>
        <v>0</v>
      </c>
      <c r="J79" s="19">
        <f t="shared" si="52"/>
        <v>0</v>
      </c>
      <c r="K79" s="19">
        <f t="shared" si="52"/>
        <v>0</v>
      </c>
      <c r="L79"/>
      <c r="M79"/>
    </row>
    <row r="80" spans="1:13" s="7" customFormat="1" x14ac:dyDescent="0.15">
      <c r="A80" s="69"/>
      <c r="B80" s="69"/>
      <c r="C80" s="53"/>
      <c r="D80" s="52" t="s">
        <v>402</v>
      </c>
      <c r="E80" s="19">
        <f t="shared" si="52"/>
        <v>0</v>
      </c>
      <c r="F80" s="19">
        <f t="shared" si="52"/>
        <v>0</v>
      </c>
      <c r="G80" s="19">
        <f t="shared" si="52"/>
        <v>0</v>
      </c>
      <c r="H80" s="19">
        <f t="shared" si="52"/>
        <v>0</v>
      </c>
      <c r="I80" s="19">
        <f t="shared" si="52"/>
        <v>0</v>
      </c>
      <c r="J80" s="19">
        <f t="shared" si="52"/>
        <v>0</v>
      </c>
      <c r="K80" s="19">
        <f t="shared" si="52"/>
        <v>0</v>
      </c>
      <c r="L80"/>
      <c r="M80"/>
    </row>
    <row r="81" spans="1:13" s="7" customFormat="1" x14ac:dyDescent="0.15">
      <c r="A81" s="69"/>
      <c r="B81" s="69"/>
      <c r="C81" s="53"/>
      <c r="D81" s="52" t="s">
        <v>399</v>
      </c>
      <c r="E81" s="19">
        <f t="shared" si="52"/>
        <v>0</v>
      </c>
      <c r="F81" s="19">
        <f t="shared" si="52"/>
        <v>0</v>
      </c>
      <c r="G81" s="19">
        <f t="shared" si="52"/>
        <v>0</v>
      </c>
      <c r="H81" s="19">
        <f t="shared" si="52"/>
        <v>0</v>
      </c>
      <c r="I81" s="19">
        <f t="shared" si="52"/>
        <v>0</v>
      </c>
      <c r="J81" s="19">
        <f t="shared" si="52"/>
        <v>0</v>
      </c>
      <c r="K81" s="19">
        <f t="shared" si="52"/>
        <v>0</v>
      </c>
      <c r="L81"/>
      <c r="M81"/>
    </row>
    <row r="82" spans="1:13" s="7" customFormat="1" x14ac:dyDescent="0.15">
      <c r="A82" s="69"/>
      <c r="B82" s="69"/>
      <c r="C82" s="54"/>
      <c r="D82" s="52" t="s">
        <v>400</v>
      </c>
      <c r="E82" s="19">
        <f t="shared" si="52"/>
        <v>0</v>
      </c>
      <c r="F82" s="19">
        <f t="shared" si="52"/>
        <v>0</v>
      </c>
      <c r="G82" s="19">
        <f t="shared" si="52"/>
        <v>0</v>
      </c>
      <c r="H82" s="19">
        <f t="shared" si="52"/>
        <v>0</v>
      </c>
      <c r="I82" s="19">
        <f t="shared" si="52"/>
        <v>0</v>
      </c>
      <c r="J82" s="19">
        <f t="shared" si="52"/>
        <v>0</v>
      </c>
      <c r="K82" s="19">
        <f t="shared" si="52"/>
        <v>0</v>
      </c>
      <c r="L82"/>
      <c r="M82"/>
    </row>
    <row r="83" spans="1:13" s="7" customFormat="1" x14ac:dyDescent="0.15">
      <c r="A83" s="69"/>
      <c r="B83" s="431"/>
      <c r="C83" s="432" t="s">
        <v>404</v>
      </c>
      <c r="D83" s="124"/>
      <c r="E83" s="125">
        <f t="shared" si="52"/>
        <v>0</v>
      </c>
      <c r="F83" s="125">
        <f t="shared" si="52"/>
        <v>0</v>
      </c>
      <c r="G83" s="125">
        <f t="shared" si="52"/>
        <v>0</v>
      </c>
      <c r="H83" s="125">
        <f t="shared" si="52"/>
        <v>0</v>
      </c>
      <c r="I83" s="125"/>
      <c r="J83" s="125">
        <f t="shared" si="52"/>
        <v>0</v>
      </c>
      <c r="K83" s="125"/>
      <c r="L83"/>
      <c r="M83"/>
    </row>
    <row r="84" spans="1:13" s="7" customFormat="1" x14ac:dyDescent="0.15">
      <c r="A84" s="69"/>
      <c r="B84" s="69" t="s">
        <v>41</v>
      </c>
      <c r="C84" s="423" t="s">
        <v>11</v>
      </c>
      <c r="D84" s="52"/>
      <c r="E84" s="19">
        <f>SUMIF(E85:E88,"&gt;0")</f>
        <v>0</v>
      </c>
      <c r="F84" s="19">
        <f t="shared" ref="F84:G84" si="53">SUMIF(F85:F88,"&gt;0")</f>
        <v>0</v>
      </c>
      <c r="G84" s="19">
        <f t="shared" si="53"/>
        <v>0</v>
      </c>
      <c r="H84" s="19">
        <f>SUMIF(H85:H88,"&gt;0")</f>
        <v>0</v>
      </c>
      <c r="I84" s="19">
        <f t="shared" ref="I84" si="54">SUMIF(I85:I88,"&gt;0")</f>
        <v>0</v>
      </c>
      <c r="J84" s="19">
        <f>SUMIF(J85:J88,"&gt;0")</f>
        <v>0</v>
      </c>
      <c r="K84" s="19">
        <f t="shared" ref="K84" si="55">SUMIF(K85:K88,"&gt;0")</f>
        <v>0</v>
      </c>
      <c r="L84"/>
      <c r="M84"/>
    </row>
    <row r="85" spans="1:13" s="7" customFormat="1" x14ac:dyDescent="0.15">
      <c r="A85" s="69"/>
      <c r="B85" s="69"/>
      <c r="C85" s="51"/>
      <c r="D85" s="52" t="s">
        <v>397</v>
      </c>
      <c r="E85" s="274">
        <v>0</v>
      </c>
      <c r="F85" s="19">
        <f>IF(H85&gt;0,H85,0)+IF(J85&gt;0,J85,0)</f>
        <v>0</v>
      </c>
      <c r="G85" s="19">
        <f t="shared" ref="G85:G88" si="56">IF(I85&gt;0,I85,0)+IF(K85&gt;0,K85,0)</f>
        <v>0</v>
      </c>
      <c r="H85" s="424">
        <v>0</v>
      </c>
      <c r="I85" s="274">
        <v>0</v>
      </c>
      <c r="J85" s="424">
        <v>0</v>
      </c>
      <c r="K85" s="274">
        <v>0</v>
      </c>
      <c r="L85"/>
      <c r="M85"/>
    </row>
    <row r="86" spans="1:13" s="7" customFormat="1" x14ac:dyDescent="0.15">
      <c r="A86" s="69"/>
      <c r="B86" s="69"/>
      <c r="C86" s="53"/>
      <c r="D86" s="52" t="s">
        <v>402</v>
      </c>
      <c r="E86" s="274">
        <v>0</v>
      </c>
      <c r="F86" s="19">
        <f t="shared" ref="F86:F89" si="57">IF(H86&gt;0,H86,0)+IF(J86&gt;0,J86,0)</f>
        <v>0</v>
      </c>
      <c r="G86" s="19">
        <f t="shared" si="56"/>
        <v>0</v>
      </c>
      <c r="H86" s="424">
        <v>0</v>
      </c>
      <c r="I86" s="274">
        <v>0</v>
      </c>
      <c r="J86" s="424">
        <v>0</v>
      </c>
      <c r="K86" s="274">
        <v>0</v>
      </c>
      <c r="L86"/>
      <c r="M86"/>
    </row>
    <row r="87" spans="1:13" s="7" customFormat="1" x14ac:dyDescent="0.15">
      <c r="A87" s="69"/>
      <c r="B87" s="69"/>
      <c r="C87" s="53"/>
      <c r="D87" s="52" t="s">
        <v>399</v>
      </c>
      <c r="E87" s="274">
        <v>0</v>
      </c>
      <c r="F87" s="19">
        <f t="shared" si="57"/>
        <v>0</v>
      </c>
      <c r="G87" s="19">
        <f t="shared" si="56"/>
        <v>0</v>
      </c>
      <c r="H87" s="424">
        <v>0</v>
      </c>
      <c r="I87" s="274">
        <v>0</v>
      </c>
      <c r="J87" s="424">
        <v>0</v>
      </c>
      <c r="K87" s="274">
        <v>0</v>
      </c>
      <c r="L87"/>
      <c r="M87"/>
    </row>
    <row r="88" spans="1:13" s="7" customFormat="1" x14ac:dyDescent="0.15">
      <c r="A88" s="69"/>
      <c r="B88" s="69"/>
      <c r="C88" s="54"/>
      <c r="D88" s="52" t="s">
        <v>400</v>
      </c>
      <c r="E88" s="274">
        <v>0</v>
      </c>
      <c r="F88" s="19">
        <f t="shared" si="57"/>
        <v>0</v>
      </c>
      <c r="G88" s="19">
        <f t="shared" si="56"/>
        <v>0</v>
      </c>
      <c r="H88" s="424">
        <v>0</v>
      </c>
      <c r="I88" s="274">
        <v>0</v>
      </c>
      <c r="J88" s="424">
        <v>0</v>
      </c>
      <c r="K88" s="274">
        <v>0</v>
      </c>
      <c r="L88"/>
      <c r="M88"/>
    </row>
    <row r="89" spans="1:13" s="7" customFormat="1" x14ac:dyDescent="0.15">
      <c r="A89" s="69"/>
      <c r="B89" s="431"/>
      <c r="C89" s="432" t="s">
        <v>404</v>
      </c>
      <c r="D89" s="124"/>
      <c r="E89" s="433">
        <v>0</v>
      </c>
      <c r="F89" s="125">
        <f t="shared" si="57"/>
        <v>0</v>
      </c>
      <c r="G89" s="119"/>
      <c r="H89" s="434">
        <v>0</v>
      </c>
      <c r="I89" s="119"/>
      <c r="J89" s="434">
        <v>0</v>
      </c>
      <c r="K89" s="119"/>
      <c r="L89"/>
      <c r="M89"/>
    </row>
    <row r="90" spans="1:13" s="7" customFormat="1" x14ac:dyDescent="0.15">
      <c r="A90" s="69"/>
      <c r="B90" s="69" t="s">
        <v>37</v>
      </c>
      <c r="C90" s="423" t="s">
        <v>11</v>
      </c>
      <c r="D90" s="52"/>
      <c r="E90" s="19">
        <f>SUMIF(E91:E94,"&gt;0")</f>
        <v>0</v>
      </c>
      <c r="F90" s="19">
        <f t="shared" ref="F90:G90" si="58">SUMIF(F91:F94,"&gt;0")</f>
        <v>0</v>
      </c>
      <c r="G90" s="19">
        <f t="shared" si="58"/>
        <v>0</v>
      </c>
      <c r="H90" s="19">
        <f>SUMIF(H91:H94,"&gt;0")</f>
        <v>0</v>
      </c>
      <c r="I90" s="19">
        <f t="shared" ref="I90" si="59">SUMIF(I91:I94,"&gt;0")</f>
        <v>0</v>
      </c>
      <c r="J90" s="19">
        <f>SUMIF(J91:J94,"&gt;0")</f>
        <v>0</v>
      </c>
      <c r="K90" s="19">
        <f t="shared" ref="K90" si="60">SUMIF(K91:K94,"&gt;0")</f>
        <v>0</v>
      </c>
      <c r="L90"/>
      <c r="M90"/>
    </row>
    <row r="91" spans="1:13" s="7" customFormat="1" x14ac:dyDescent="0.15">
      <c r="A91" s="69"/>
      <c r="B91" s="69"/>
      <c r="C91" s="51"/>
      <c r="D91" s="52" t="s">
        <v>397</v>
      </c>
      <c r="E91" s="274">
        <v>0</v>
      </c>
      <c r="F91" s="19">
        <f>IF(H91&gt;0,H91,0)+IF(J91&gt;0,J91,0)</f>
        <v>0</v>
      </c>
      <c r="G91" s="19">
        <f t="shared" ref="G91:G94" si="61">IF(I91&gt;0,I91,0)+IF(K91&gt;0,K91,0)</f>
        <v>0</v>
      </c>
      <c r="H91" s="424">
        <v>0</v>
      </c>
      <c r="I91" s="274">
        <v>0</v>
      </c>
      <c r="J91" s="424">
        <v>0</v>
      </c>
      <c r="K91" s="274">
        <v>0</v>
      </c>
      <c r="L91"/>
      <c r="M91"/>
    </row>
    <row r="92" spans="1:13" s="7" customFormat="1" x14ac:dyDescent="0.15">
      <c r="A92" s="69"/>
      <c r="B92" s="69"/>
      <c r="C92" s="53"/>
      <c r="D92" s="52" t="s">
        <v>402</v>
      </c>
      <c r="E92" s="274">
        <v>0</v>
      </c>
      <c r="F92" s="19">
        <f t="shared" ref="F92:F95" si="62">IF(H92&gt;0,H92,0)+IF(J92&gt;0,J92,0)</f>
        <v>0</v>
      </c>
      <c r="G92" s="19">
        <f t="shared" si="61"/>
        <v>0</v>
      </c>
      <c r="H92" s="424">
        <v>0</v>
      </c>
      <c r="I92" s="274">
        <v>0</v>
      </c>
      <c r="J92" s="424">
        <v>0</v>
      </c>
      <c r="K92" s="274">
        <v>0</v>
      </c>
      <c r="L92"/>
      <c r="M92"/>
    </row>
    <row r="93" spans="1:13" s="7" customFormat="1" x14ac:dyDescent="0.15">
      <c r="A93" s="69"/>
      <c r="B93" s="69"/>
      <c r="C93" s="53"/>
      <c r="D93" s="52" t="s">
        <v>399</v>
      </c>
      <c r="E93" s="274">
        <v>0</v>
      </c>
      <c r="F93" s="19">
        <f t="shared" si="62"/>
        <v>0</v>
      </c>
      <c r="G93" s="19">
        <f t="shared" si="61"/>
        <v>0</v>
      </c>
      <c r="H93" s="424">
        <v>0</v>
      </c>
      <c r="I93" s="274">
        <v>0</v>
      </c>
      <c r="J93" s="424">
        <v>0</v>
      </c>
      <c r="K93" s="274">
        <v>0</v>
      </c>
      <c r="L93"/>
      <c r="M93"/>
    </row>
    <row r="94" spans="1:13" s="7" customFormat="1" x14ac:dyDescent="0.15">
      <c r="A94" s="69"/>
      <c r="B94" s="69"/>
      <c r="C94" s="123"/>
      <c r="D94" s="124" t="s">
        <v>400</v>
      </c>
      <c r="E94" s="433">
        <v>0</v>
      </c>
      <c r="F94" s="125">
        <f t="shared" si="62"/>
        <v>0</v>
      </c>
      <c r="G94" s="125">
        <f t="shared" si="61"/>
        <v>0</v>
      </c>
      <c r="H94" s="434">
        <v>0</v>
      </c>
      <c r="I94" s="433">
        <v>0</v>
      </c>
      <c r="J94" s="434">
        <v>0</v>
      </c>
      <c r="K94" s="433">
        <v>0</v>
      </c>
      <c r="L94"/>
      <c r="M94"/>
    </row>
    <row r="95" spans="1:13" s="7" customFormat="1" x14ac:dyDescent="0.15">
      <c r="A95" s="103"/>
      <c r="B95" s="103"/>
      <c r="C95" s="435" t="s">
        <v>404</v>
      </c>
      <c r="D95" s="436"/>
      <c r="E95" s="437">
        <v>0</v>
      </c>
      <c r="F95" s="121">
        <f t="shared" si="62"/>
        <v>0</v>
      </c>
      <c r="G95" s="122"/>
      <c r="H95" s="438">
        <v>0</v>
      </c>
      <c r="I95" s="122"/>
      <c r="J95" s="438">
        <v>0</v>
      </c>
      <c r="K95" s="122"/>
      <c r="L95"/>
      <c r="M95"/>
    </row>
    <row r="96" spans="1:13" ht="12.95" customHeight="1" x14ac:dyDescent="0.15">
      <c r="A96" s="69" t="s">
        <v>43</v>
      </c>
      <c r="B96" s="20" t="s">
        <v>44</v>
      </c>
      <c r="C96" s="423" t="s">
        <v>11</v>
      </c>
      <c r="D96" s="52"/>
      <c r="E96" s="19">
        <f>SUMIF(E97:E100,"&gt;0")</f>
        <v>0</v>
      </c>
      <c r="F96" s="19">
        <f t="shared" ref="F96:G96" si="63">SUMIF(F97:F100,"&gt;0")</f>
        <v>0</v>
      </c>
      <c r="G96" s="19">
        <f t="shared" si="63"/>
        <v>0</v>
      </c>
      <c r="H96" s="19">
        <f>SUMIF(H97:H100,"&gt;0")</f>
        <v>0</v>
      </c>
      <c r="I96" s="19">
        <f t="shared" ref="I96" si="64">SUMIF(I97:I100,"&gt;0")</f>
        <v>0</v>
      </c>
      <c r="J96" s="19">
        <f>SUMIF(J97:J100,"&gt;0")</f>
        <v>0</v>
      </c>
      <c r="K96" s="19">
        <f t="shared" ref="K96" si="65">SUMIF(K97:K100,"&gt;0")</f>
        <v>0</v>
      </c>
    </row>
    <row r="97" spans="1:11" ht="12.95" customHeight="1" x14ac:dyDescent="0.15">
      <c r="A97" s="69"/>
      <c r="B97" s="20"/>
      <c r="C97" s="51"/>
      <c r="D97" s="52" t="s">
        <v>397</v>
      </c>
      <c r="E97" s="274">
        <v>0</v>
      </c>
      <c r="F97" s="19">
        <f>IF(H97&gt;0,H97,0)+IF(J97&gt;0,J97,0)</f>
        <v>0</v>
      </c>
      <c r="G97" s="19">
        <f t="shared" ref="G97:G100" si="66">IF(I97&gt;0,I97,0)+IF(K97&gt;0,K97,0)</f>
        <v>0</v>
      </c>
      <c r="H97" s="424">
        <v>0</v>
      </c>
      <c r="I97" s="274">
        <v>0</v>
      </c>
      <c r="J97" s="424">
        <v>0</v>
      </c>
      <c r="K97" s="274">
        <v>0</v>
      </c>
    </row>
    <row r="98" spans="1:11" ht="12.95" customHeight="1" x14ac:dyDescent="0.15">
      <c r="A98" s="69"/>
      <c r="B98" s="20"/>
      <c r="C98" s="53"/>
      <c r="D98" s="52" t="s">
        <v>402</v>
      </c>
      <c r="E98" s="274">
        <v>0</v>
      </c>
      <c r="F98" s="19">
        <f t="shared" ref="F98:F101" si="67">IF(H98&gt;0,H98,0)+IF(J98&gt;0,J98,0)</f>
        <v>0</v>
      </c>
      <c r="G98" s="19">
        <f t="shared" si="66"/>
        <v>0</v>
      </c>
      <c r="H98" s="424">
        <v>0</v>
      </c>
      <c r="I98" s="274">
        <v>0</v>
      </c>
      <c r="J98" s="424">
        <v>0</v>
      </c>
      <c r="K98" s="274">
        <v>0</v>
      </c>
    </row>
    <row r="99" spans="1:11" ht="12.95" customHeight="1" x14ac:dyDescent="0.15">
      <c r="A99" s="69"/>
      <c r="B99" s="20"/>
      <c r="C99" s="53"/>
      <c r="D99" s="52" t="s">
        <v>399</v>
      </c>
      <c r="E99" s="274">
        <v>0</v>
      </c>
      <c r="F99" s="19">
        <f t="shared" si="67"/>
        <v>0</v>
      </c>
      <c r="G99" s="19">
        <f t="shared" si="66"/>
        <v>0</v>
      </c>
      <c r="H99" s="424">
        <v>0</v>
      </c>
      <c r="I99" s="274">
        <v>0</v>
      </c>
      <c r="J99" s="424">
        <v>0</v>
      </c>
      <c r="K99" s="274">
        <v>0</v>
      </c>
    </row>
    <row r="100" spans="1:11" ht="12.95" customHeight="1" x14ac:dyDescent="0.15">
      <c r="A100" s="69"/>
      <c r="B100" s="20"/>
      <c r="C100" s="54"/>
      <c r="D100" s="52" t="s">
        <v>400</v>
      </c>
      <c r="E100" s="274">
        <v>0</v>
      </c>
      <c r="F100" s="19">
        <f t="shared" si="67"/>
        <v>0</v>
      </c>
      <c r="G100" s="19">
        <f t="shared" si="66"/>
        <v>0</v>
      </c>
      <c r="H100" s="424">
        <v>0</v>
      </c>
      <c r="I100" s="274">
        <v>0</v>
      </c>
      <c r="J100" s="424">
        <v>0</v>
      </c>
      <c r="K100" s="274">
        <v>0</v>
      </c>
    </row>
    <row r="101" spans="1:11" ht="12.95" customHeight="1" x14ac:dyDescent="0.15">
      <c r="A101" s="72"/>
      <c r="B101" s="68"/>
      <c r="C101" s="429" t="s">
        <v>404</v>
      </c>
      <c r="D101" s="430"/>
      <c r="E101" s="201">
        <v>100.65</v>
      </c>
      <c r="F101" s="56">
        <f t="shared" si="67"/>
        <v>51661.909999999996</v>
      </c>
      <c r="G101" s="27"/>
      <c r="H101" s="406">
        <v>45659.95</v>
      </c>
      <c r="I101" s="27"/>
      <c r="J101" s="406">
        <v>6001.96</v>
      </c>
      <c r="K101" s="27"/>
    </row>
    <row r="102" spans="1:11" ht="12.95" customHeight="1" x14ac:dyDescent="0.15">
      <c r="A102" s="71" t="s">
        <v>45</v>
      </c>
      <c r="B102" s="65" t="s">
        <v>103</v>
      </c>
      <c r="C102" s="427" t="s">
        <v>11</v>
      </c>
      <c r="D102" s="428"/>
      <c r="E102" s="18">
        <f>SUMIF(E103:E106,"&gt;0")</f>
        <v>0</v>
      </c>
      <c r="F102" s="18">
        <f t="shared" ref="F102:G102" si="68">SUMIF(F103:F106,"&gt;0")</f>
        <v>0</v>
      </c>
      <c r="G102" s="18">
        <f t="shared" si="68"/>
        <v>0</v>
      </c>
      <c r="H102" s="18">
        <f>SUMIF(H103:H106,"&gt;0")</f>
        <v>0</v>
      </c>
      <c r="I102" s="18">
        <f t="shared" ref="I102" si="69">SUMIF(I103:I106,"&gt;0")</f>
        <v>0</v>
      </c>
      <c r="J102" s="18">
        <f>SUMIF(J103:J106,"&gt;0")</f>
        <v>0</v>
      </c>
      <c r="K102" s="18">
        <f t="shared" ref="K102" si="70">SUMIF(K103:K106,"&gt;0")</f>
        <v>0</v>
      </c>
    </row>
    <row r="103" spans="1:11" ht="12.95" customHeight="1" x14ac:dyDescent="0.15">
      <c r="A103" s="69"/>
      <c r="B103" s="20"/>
      <c r="C103" s="51"/>
      <c r="D103" s="52" t="s">
        <v>397</v>
      </c>
      <c r="E103" s="274">
        <v>0</v>
      </c>
      <c r="F103" s="19">
        <f>IF(H103&gt;0,H103,0)+IF(J103&gt;0,J103,0)</f>
        <v>0</v>
      </c>
      <c r="G103" s="19">
        <f t="shared" ref="G103:G106" si="71">IF(I103&gt;0,I103,0)+IF(K103&gt;0,K103,0)</f>
        <v>0</v>
      </c>
      <c r="H103" s="424">
        <v>0</v>
      </c>
      <c r="I103" s="274">
        <v>0</v>
      </c>
      <c r="J103" s="424">
        <v>0</v>
      </c>
      <c r="K103" s="274">
        <v>0</v>
      </c>
    </row>
    <row r="104" spans="1:11" ht="12.95" customHeight="1" x14ac:dyDescent="0.15">
      <c r="A104" s="69"/>
      <c r="B104" s="20"/>
      <c r="C104" s="53"/>
      <c r="D104" s="52" t="s">
        <v>402</v>
      </c>
      <c r="E104" s="274">
        <v>0</v>
      </c>
      <c r="F104" s="19">
        <f t="shared" ref="F104:F107" si="72">IF(H104&gt;0,H104,0)+IF(J104&gt;0,J104,0)</f>
        <v>0</v>
      </c>
      <c r="G104" s="19">
        <f t="shared" si="71"/>
        <v>0</v>
      </c>
      <c r="H104" s="424">
        <v>0</v>
      </c>
      <c r="I104" s="274">
        <v>0</v>
      </c>
      <c r="J104" s="424">
        <v>0</v>
      </c>
      <c r="K104" s="274">
        <v>0</v>
      </c>
    </row>
    <row r="105" spans="1:11" ht="12.95" customHeight="1" x14ac:dyDescent="0.15">
      <c r="A105" s="69"/>
      <c r="B105" s="20"/>
      <c r="C105" s="53"/>
      <c r="D105" s="52" t="s">
        <v>399</v>
      </c>
      <c r="E105" s="274">
        <v>0</v>
      </c>
      <c r="F105" s="19">
        <f t="shared" si="72"/>
        <v>0</v>
      </c>
      <c r="G105" s="19">
        <f t="shared" si="71"/>
        <v>0</v>
      </c>
      <c r="H105" s="424">
        <v>0</v>
      </c>
      <c r="I105" s="274">
        <v>0</v>
      </c>
      <c r="J105" s="424">
        <v>0</v>
      </c>
      <c r="K105" s="274">
        <v>0</v>
      </c>
    </row>
    <row r="106" spans="1:11" ht="12.95" customHeight="1" x14ac:dyDescent="0.15">
      <c r="A106" s="69"/>
      <c r="B106" s="20"/>
      <c r="C106" s="54"/>
      <c r="D106" s="52" t="s">
        <v>400</v>
      </c>
      <c r="E106" s="274">
        <v>0</v>
      </c>
      <c r="F106" s="19">
        <f t="shared" si="72"/>
        <v>0</v>
      </c>
      <c r="G106" s="19">
        <f t="shared" si="71"/>
        <v>0</v>
      </c>
      <c r="H106" s="424">
        <v>0</v>
      </c>
      <c r="I106" s="274">
        <v>0</v>
      </c>
      <c r="J106" s="424">
        <v>0</v>
      </c>
      <c r="K106" s="274">
        <v>0</v>
      </c>
    </row>
    <row r="107" spans="1:11" ht="12.95" customHeight="1" x14ac:dyDescent="0.15">
      <c r="A107" s="90"/>
      <c r="B107" s="97"/>
      <c r="C107" s="439" t="s">
        <v>404</v>
      </c>
      <c r="D107" s="440"/>
      <c r="E107" s="209">
        <v>0</v>
      </c>
      <c r="F107" s="98">
        <f t="shared" si="72"/>
        <v>0</v>
      </c>
      <c r="G107" s="92"/>
      <c r="H107" s="441">
        <v>0</v>
      </c>
      <c r="I107" s="92"/>
      <c r="J107" s="441">
        <v>0</v>
      </c>
      <c r="K107" s="92"/>
    </row>
    <row r="108" spans="1:11" ht="12.95" customHeight="1" x14ac:dyDescent="0.15">
      <c r="A108" s="71" t="s">
        <v>405</v>
      </c>
      <c r="B108" s="65" t="s">
        <v>16</v>
      </c>
      <c r="C108" s="423" t="s">
        <v>11</v>
      </c>
      <c r="D108" s="52"/>
      <c r="E108" s="19">
        <f>SUMIF(E12,"&gt;0")</f>
        <v>0</v>
      </c>
      <c r="F108" s="19">
        <f t="shared" ref="F108:K108" si="73">SUMIF(F12,"&gt;0")</f>
        <v>0</v>
      </c>
      <c r="G108" s="19">
        <f t="shared" si="73"/>
        <v>0</v>
      </c>
      <c r="H108" s="19">
        <f t="shared" si="73"/>
        <v>0</v>
      </c>
      <c r="I108" s="19">
        <f t="shared" si="73"/>
        <v>0</v>
      </c>
      <c r="J108" s="19">
        <f t="shared" si="73"/>
        <v>0</v>
      </c>
      <c r="K108" s="19">
        <f t="shared" si="73"/>
        <v>0</v>
      </c>
    </row>
    <row r="109" spans="1:11" ht="12.95" customHeight="1" x14ac:dyDescent="0.15">
      <c r="A109" s="69"/>
      <c r="B109" s="20"/>
      <c r="C109" s="51"/>
      <c r="D109" s="52" t="s">
        <v>397</v>
      </c>
      <c r="E109" s="36">
        <f t="shared" ref="E109:K124" si="74">SUMIF(E13,"&gt;0")</f>
        <v>0</v>
      </c>
      <c r="F109" s="19">
        <f t="shared" si="74"/>
        <v>0</v>
      </c>
      <c r="G109" s="19">
        <f t="shared" si="74"/>
        <v>0</v>
      </c>
      <c r="H109" s="19">
        <f t="shared" si="74"/>
        <v>0</v>
      </c>
      <c r="I109" s="36">
        <f t="shared" si="74"/>
        <v>0</v>
      </c>
      <c r="J109" s="19">
        <f t="shared" si="74"/>
        <v>0</v>
      </c>
      <c r="K109" s="36">
        <f t="shared" si="74"/>
        <v>0</v>
      </c>
    </row>
    <row r="110" spans="1:11" ht="12.95" customHeight="1" x14ac:dyDescent="0.15">
      <c r="A110" s="69"/>
      <c r="B110" s="20"/>
      <c r="C110" s="53"/>
      <c r="D110" s="52" t="s">
        <v>398</v>
      </c>
      <c r="E110" s="36">
        <f t="shared" si="74"/>
        <v>0</v>
      </c>
      <c r="F110" s="19">
        <f t="shared" si="74"/>
        <v>0</v>
      </c>
      <c r="G110" s="19">
        <f t="shared" si="74"/>
        <v>0</v>
      </c>
      <c r="H110" s="19">
        <f t="shared" si="74"/>
        <v>0</v>
      </c>
      <c r="I110" s="36">
        <f t="shared" si="74"/>
        <v>0</v>
      </c>
      <c r="J110" s="19">
        <f t="shared" si="74"/>
        <v>0</v>
      </c>
      <c r="K110" s="36">
        <f t="shared" si="74"/>
        <v>0</v>
      </c>
    </row>
    <row r="111" spans="1:11" ht="12.95" customHeight="1" x14ac:dyDescent="0.15">
      <c r="A111" s="69"/>
      <c r="B111" s="20"/>
      <c r="C111" s="53"/>
      <c r="D111" s="52" t="s">
        <v>399</v>
      </c>
      <c r="E111" s="36">
        <f t="shared" si="74"/>
        <v>0</v>
      </c>
      <c r="F111" s="19">
        <f t="shared" si="74"/>
        <v>0</v>
      </c>
      <c r="G111" s="19">
        <f t="shared" si="74"/>
        <v>0</v>
      </c>
      <c r="H111" s="19">
        <f t="shared" si="74"/>
        <v>0</v>
      </c>
      <c r="I111" s="36">
        <f t="shared" si="74"/>
        <v>0</v>
      </c>
      <c r="J111" s="19">
        <f t="shared" si="74"/>
        <v>0</v>
      </c>
      <c r="K111" s="36">
        <f t="shared" si="74"/>
        <v>0</v>
      </c>
    </row>
    <row r="112" spans="1:11" ht="12.95" customHeight="1" x14ac:dyDescent="0.15">
      <c r="A112" s="69"/>
      <c r="B112" s="20"/>
      <c r="C112" s="54"/>
      <c r="D112" s="52" t="s">
        <v>400</v>
      </c>
      <c r="E112" s="36">
        <f t="shared" si="74"/>
        <v>0</v>
      </c>
      <c r="F112" s="19">
        <f t="shared" si="74"/>
        <v>0</v>
      </c>
      <c r="G112" s="19">
        <f t="shared" si="74"/>
        <v>0</v>
      </c>
      <c r="H112" s="19">
        <f t="shared" si="74"/>
        <v>0</v>
      </c>
      <c r="I112" s="36">
        <f t="shared" si="74"/>
        <v>0</v>
      </c>
      <c r="J112" s="19">
        <f t="shared" si="74"/>
        <v>0</v>
      </c>
      <c r="K112" s="36">
        <f t="shared" si="74"/>
        <v>0</v>
      </c>
    </row>
    <row r="113" spans="1:11" ht="12.95" customHeight="1" x14ac:dyDescent="0.15">
      <c r="A113" s="69"/>
      <c r="B113" s="130"/>
      <c r="C113" s="429" t="s">
        <v>404</v>
      </c>
      <c r="D113" s="430"/>
      <c r="E113" s="27">
        <f t="shared" si="74"/>
        <v>39.25</v>
      </c>
      <c r="F113" s="56">
        <f t="shared" si="74"/>
        <v>9088.27</v>
      </c>
      <c r="G113" s="27"/>
      <c r="H113" s="56">
        <f t="shared" si="74"/>
        <v>6138.64</v>
      </c>
      <c r="I113" s="27"/>
      <c r="J113" s="56">
        <f t="shared" si="74"/>
        <v>2949.63</v>
      </c>
      <c r="K113" s="27"/>
    </row>
    <row r="114" spans="1:11" ht="12.95" customHeight="1" x14ac:dyDescent="0.15">
      <c r="A114" s="69"/>
      <c r="B114" s="20" t="s">
        <v>17</v>
      </c>
      <c r="C114" s="423" t="s">
        <v>11</v>
      </c>
      <c r="D114" s="52"/>
      <c r="E114" s="19">
        <f t="shared" si="74"/>
        <v>12.18</v>
      </c>
      <c r="F114" s="19">
        <f t="shared" si="74"/>
        <v>2263.9</v>
      </c>
      <c r="G114" s="19">
        <f t="shared" si="74"/>
        <v>2263.8700000000003</v>
      </c>
      <c r="H114" s="19">
        <f t="shared" si="74"/>
        <v>2106.84</v>
      </c>
      <c r="I114" s="19">
        <f t="shared" si="74"/>
        <v>2106.8200000000002</v>
      </c>
      <c r="J114" s="19">
        <f t="shared" si="74"/>
        <v>157.06</v>
      </c>
      <c r="K114" s="19">
        <f t="shared" si="74"/>
        <v>157.05000000000001</v>
      </c>
    </row>
    <row r="115" spans="1:11" ht="12.95" customHeight="1" x14ac:dyDescent="0.15">
      <c r="A115" s="69"/>
      <c r="B115" s="20"/>
      <c r="C115" s="51"/>
      <c r="D115" s="52" t="s">
        <v>397</v>
      </c>
      <c r="E115" s="36">
        <f t="shared" si="74"/>
        <v>12.18</v>
      </c>
      <c r="F115" s="19">
        <f t="shared" si="74"/>
        <v>2263.9</v>
      </c>
      <c r="G115" s="19">
        <f t="shared" si="74"/>
        <v>2263.8700000000003</v>
      </c>
      <c r="H115" s="19">
        <f t="shared" si="74"/>
        <v>2106.84</v>
      </c>
      <c r="I115" s="36">
        <f t="shared" si="74"/>
        <v>2106.8200000000002</v>
      </c>
      <c r="J115" s="19">
        <f t="shared" si="74"/>
        <v>157.06</v>
      </c>
      <c r="K115" s="36">
        <f t="shared" si="74"/>
        <v>157.05000000000001</v>
      </c>
    </row>
    <row r="116" spans="1:11" ht="12.95" customHeight="1" x14ac:dyDescent="0.15">
      <c r="A116" s="69"/>
      <c r="B116" s="20"/>
      <c r="C116" s="53"/>
      <c r="D116" s="52" t="s">
        <v>402</v>
      </c>
      <c r="E116" s="36">
        <f t="shared" si="74"/>
        <v>0</v>
      </c>
      <c r="F116" s="19">
        <f t="shared" si="74"/>
        <v>0</v>
      </c>
      <c r="G116" s="19">
        <f t="shared" si="74"/>
        <v>0</v>
      </c>
      <c r="H116" s="19">
        <f t="shared" si="74"/>
        <v>0</v>
      </c>
      <c r="I116" s="36">
        <f t="shared" si="74"/>
        <v>0</v>
      </c>
      <c r="J116" s="19">
        <f t="shared" si="74"/>
        <v>0</v>
      </c>
      <c r="K116" s="36">
        <f t="shared" si="74"/>
        <v>0</v>
      </c>
    </row>
    <row r="117" spans="1:11" ht="12.95" customHeight="1" x14ac:dyDescent="0.15">
      <c r="A117" s="69"/>
      <c r="B117" s="20"/>
      <c r="C117" s="53"/>
      <c r="D117" s="52" t="s">
        <v>399</v>
      </c>
      <c r="E117" s="36">
        <f t="shared" si="74"/>
        <v>0</v>
      </c>
      <c r="F117" s="19">
        <f t="shared" si="74"/>
        <v>0</v>
      </c>
      <c r="G117" s="19">
        <f t="shared" si="74"/>
        <v>0</v>
      </c>
      <c r="H117" s="19">
        <f t="shared" si="74"/>
        <v>0</v>
      </c>
      <c r="I117" s="36">
        <f t="shared" si="74"/>
        <v>0</v>
      </c>
      <c r="J117" s="19">
        <f t="shared" si="74"/>
        <v>0</v>
      </c>
      <c r="K117" s="36">
        <f t="shared" si="74"/>
        <v>0</v>
      </c>
    </row>
    <row r="118" spans="1:11" ht="12.95" customHeight="1" x14ac:dyDescent="0.15">
      <c r="A118" s="69"/>
      <c r="B118" s="20"/>
      <c r="C118" s="54"/>
      <c r="D118" s="52" t="s">
        <v>400</v>
      </c>
      <c r="E118" s="36">
        <f t="shared" si="74"/>
        <v>0</v>
      </c>
      <c r="F118" s="19">
        <f t="shared" si="74"/>
        <v>0</v>
      </c>
      <c r="G118" s="19">
        <f t="shared" si="74"/>
        <v>0</v>
      </c>
      <c r="H118" s="19">
        <f t="shared" si="74"/>
        <v>0</v>
      </c>
      <c r="I118" s="36">
        <f t="shared" si="74"/>
        <v>0</v>
      </c>
      <c r="J118" s="19">
        <f t="shared" si="74"/>
        <v>0</v>
      </c>
      <c r="K118" s="36">
        <f t="shared" si="74"/>
        <v>0</v>
      </c>
    </row>
    <row r="119" spans="1:11" ht="12.95" customHeight="1" x14ac:dyDescent="0.15">
      <c r="A119" s="69"/>
      <c r="B119" s="130"/>
      <c r="C119" s="435" t="s">
        <v>404</v>
      </c>
      <c r="D119" s="436"/>
      <c r="E119" s="27">
        <f t="shared" si="74"/>
        <v>0</v>
      </c>
      <c r="F119" s="56">
        <f t="shared" si="74"/>
        <v>0</v>
      </c>
      <c r="G119" s="27"/>
      <c r="H119" s="56">
        <f t="shared" si="74"/>
        <v>0</v>
      </c>
      <c r="I119" s="27"/>
      <c r="J119" s="56">
        <f t="shared" si="74"/>
        <v>0</v>
      </c>
      <c r="K119" s="27"/>
    </row>
    <row r="120" spans="1:11" ht="12.95" customHeight="1" x14ac:dyDescent="0.15">
      <c r="A120" s="69"/>
      <c r="B120" s="20" t="s">
        <v>19</v>
      </c>
      <c r="C120" s="423" t="s">
        <v>11</v>
      </c>
      <c r="D120" s="52"/>
      <c r="E120" s="19">
        <f t="shared" si="74"/>
        <v>0</v>
      </c>
      <c r="F120" s="19">
        <f t="shared" si="74"/>
        <v>0</v>
      </c>
      <c r="G120" s="19">
        <f t="shared" si="74"/>
        <v>0</v>
      </c>
      <c r="H120" s="19">
        <f t="shared" si="74"/>
        <v>0</v>
      </c>
      <c r="I120" s="19">
        <f t="shared" si="74"/>
        <v>0</v>
      </c>
      <c r="J120" s="19">
        <f t="shared" si="74"/>
        <v>0</v>
      </c>
      <c r="K120" s="19">
        <f t="shared" si="74"/>
        <v>0</v>
      </c>
    </row>
    <row r="121" spans="1:11" ht="12.95" customHeight="1" x14ac:dyDescent="0.15">
      <c r="A121" s="69"/>
      <c r="B121" s="20"/>
      <c r="C121" s="51"/>
      <c r="D121" s="52" t="s">
        <v>397</v>
      </c>
      <c r="E121" s="36">
        <f t="shared" si="74"/>
        <v>0</v>
      </c>
      <c r="F121" s="19">
        <f t="shared" si="74"/>
        <v>0</v>
      </c>
      <c r="G121" s="19">
        <f t="shared" si="74"/>
        <v>0</v>
      </c>
      <c r="H121" s="19">
        <f t="shared" si="74"/>
        <v>0</v>
      </c>
      <c r="I121" s="36">
        <f t="shared" si="74"/>
        <v>0</v>
      </c>
      <c r="J121" s="19">
        <f t="shared" si="74"/>
        <v>0</v>
      </c>
      <c r="K121" s="36">
        <f t="shared" si="74"/>
        <v>0</v>
      </c>
    </row>
    <row r="122" spans="1:11" ht="12.95" customHeight="1" x14ac:dyDescent="0.15">
      <c r="A122" s="69"/>
      <c r="B122" s="20"/>
      <c r="C122" s="53"/>
      <c r="D122" s="52" t="s">
        <v>402</v>
      </c>
      <c r="E122" s="36">
        <f t="shared" si="74"/>
        <v>0</v>
      </c>
      <c r="F122" s="19">
        <f t="shared" si="74"/>
        <v>0</v>
      </c>
      <c r="G122" s="19">
        <f t="shared" si="74"/>
        <v>0</v>
      </c>
      <c r="H122" s="19">
        <f t="shared" si="74"/>
        <v>0</v>
      </c>
      <c r="I122" s="36">
        <f t="shared" si="74"/>
        <v>0</v>
      </c>
      <c r="J122" s="19">
        <f t="shared" si="74"/>
        <v>0</v>
      </c>
      <c r="K122" s="36">
        <f t="shared" si="74"/>
        <v>0</v>
      </c>
    </row>
    <row r="123" spans="1:11" ht="12.95" customHeight="1" x14ac:dyDescent="0.15">
      <c r="A123" s="69"/>
      <c r="B123" s="20"/>
      <c r="C123" s="53"/>
      <c r="D123" s="52" t="s">
        <v>399</v>
      </c>
      <c r="E123" s="36">
        <f t="shared" si="74"/>
        <v>0</v>
      </c>
      <c r="F123" s="19">
        <f t="shared" si="74"/>
        <v>0</v>
      </c>
      <c r="G123" s="19">
        <f t="shared" si="74"/>
        <v>0</v>
      </c>
      <c r="H123" s="19">
        <f t="shared" si="74"/>
        <v>0</v>
      </c>
      <c r="I123" s="36">
        <f t="shared" si="74"/>
        <v>0</v>
      </c>
      <c r="J123" s="19">
        <f t="shared" si="74"/>
        <v>0</v>
      </c>
      <c r="K123" s="36">
        <f t="shared" si="74"/>
        <v>0</v>
      </c>
    </row>
    <row r="124" spans="1:11" ht="12.95" customHeight="1" x14ac:dyDescent="0.15">
      <c r="A124" s="69"/>
      <c r="B124" s="20"/>
      <c r="C124" s="54"/>
      <c r="D124" s="52" t="s">
        <v>403</v>
      </c>
      <c r="E124" s="36">
        <f t="shared" si="74"/>
        <v>0</v>
      </c>
      <c r="F124" s="19">
        <f t="shared" si="74"/>
        <v>0</v>
      </c>
      <c r="G124" s="19">
        <f t="shared" si="74"/>
        <v>0</v>
      </c>
      <c r="H124" s="19">
        <f t="shared" si="74"/>
        <v>0</v>
      </c>
      <c r="I124" s="36">
        <f t="shared" si="74"/>
        <v>0</v>
      </c>
      <c r="J124" s="19">
        <f t="shared" si="74"/>
        <v>0</v>
      </c>
      <c r="K124" s="36">
        <f t="shared" si="74"/>
        <v>0</v>
      </c>
    </row>
    <row r="125" spans="1:11" ht="12.95" customHeight="1" x14ac:dyDescent="0.15">
      <c r="A125" s="69"/>
      <c r="B125" s="130"/>
      <c r="C125" s="435" t="s">
        <v>404</v>
      </c>
      <c r="D125" s="436"/>
      <c r="E125" s="27">
        <f t="shared" ref="E125:K131" si="75">SUMIF(E29,"&gt;0")</f>
        <v>0</v>
      </c>
      <c r="F125" s="56">
        <f t="shared" si="75"/>
        <v>21190.27</v>
      </c>
      <c r="G125" s="27"/>
      <c r="H125" s="56">
        <f t="shared" si="75"/>
        <v>15715.46</v>
      </c>
      <c r="I125" s="27"/>
      <c r="J125" s="56">
        <f t="shared" si="75"/>
        <v>5474.81</v>
      </c>
      <c r="K125" s="27"/>
    </row>
    <row r="126" spans="1:11" x14ac:dyDescent="0.15">
      <c r="A126" s="69"/>
      <c r="B126" s="20" t="s">
        <v>20</v>
      </c>
      <c r="C126" s="423" t="s">
        <v>11</v>
      </c>
      <c r="D126" s="52"/>
      <c r="E126" s="19">
        <f t="shared" si="75"/>
        <v>0</v>
      </c>
      <c r="F126" s="19">
        <f t="shared" si="75"/>
        <v>0</v>
      </c>
      <c r="G126" s="19">
        <f t="shared" si="75"/>
        <v>0</v>
      </c>
      <c r="H126" s="19">
        <f t="shared" si="75"/>
        <v>0</v>
      </c>
      <c r="I126" s="19">
        <f t="shared" si="75"/>
        <v>0</v>
      </c>
      <c r="J126" s="19">
        <f t="shared" si="75"/>
        <v>0</v>
      </c>
      <c r="K126" s="19">
        <f t="shared" si="75"/>
        <v>0</v>
      </c>
    </row>
    <row r="127" spans="1:11" x14ac:dyDescent="0.15">
      <c r="A127" s="69"/>
      <c r="B127" s="20"/>
      <c r="C127" s="51"/>
      <c r="D127" s="52" t="s">
        <v>397</v>
      </c>
      <c r="E127" s="36">
        <f t="shared" si="75"/>
        <v>0</v>
      </c>
      <c r="F127" s="19">
        <f t="shared" si="75"/>
        <v>0</v>
      </c>
      <c r="G127" s="19">
        <f t="shared" si="75"/>
        <v>0</v>
      </c>
      <c r="H127" s="19">
        <f t="shared" si="75"/>
        <v>0</v>
      </c>
      <c r="I127" s="36">
        <f t="shared" si="75"/>
        <v>0</v>
      </c>
      <c r="J127" s="19">
        <f t="shared" si="75"/>
        <v>0</v>
      </c>
      <c r="K127" s="36">
        <f t="shared" si="75"/>
        <v>0</v>
      </c>
    </row>
    <row r="128" spans="1:11" x14ac:dyDescent="0.15">
      <c r="A128" s="69"/>
      <c r="B128" s="20"/>
      <c r="C128" s="53"/>
      <c r="D128" s="52" t="s">
        <v>402</v>
      </c>
      <c r="E128" s="36">
        <f t="shared" si="75"/>
        <v>0</v>
      </c>
      <c r="F128" s="19">
        <f t="shared" si="75"/>
        <v>0</v>
      </c>
      <c r="G128" s="19">
        <f t="shared" si="75"/>
        <v>0</v>
      </c>
      <c r="H128" s="19">
        <f t="shared" si="75"/>
        <v>0</v>
      </c>
      <c r="I128" s="36">
        <f t="shared" si="75"/>
        <v>0</v>
      </c>
      <c r="J128" s="19">
        <f t="shared" si="75"/>
        <v>0</v>
      </c>
      <c r="K128" s="36">
        <f t="shared" si="75"/>
        <v>0</v>
      </c>
    </row>
    <row r="129" spans="1:11" x14ac:dyDescent="0.15">
      <c r="A129" s="69"/>
      <c r="B129" s="20"/>
      <c r="C129" s="53"/>
      <c r="D129" s="52" t="s">
        <v>399</v>
      </c>
      <c r="E129" s="36">
        <f t="shared" si="75"/>
        <v>0</v>
      </c>
      <c r="F129" s="19">
        <f t="shared" si="75"/>
        <v>0</v>
      </c>
      <c r="G129" s="19">
        <f t="shared" si="75"/>
        <v>0</v>
      </c>
      <c r="H129" s="19">
        <f t="shared" si="75"/>
        <v>0</v>
      </c>
      <c r="I129" s="36">
        <f t="shared" si="75"/>
        <v>0</v>
      </c>
      <c r="J129" s="19">
        <f t="shared" si="75"/>
        <v>0</v>
      </c>
      <c r="K129" s="36">
        <f t="shared" si="75"/>
        <v>0</v>
      </c>
    </row>
    <row r="130" spans="1:11" x14ac:dyDescent="0.15">
      <c r="A130" s="69"/>
      <c r="B130" s="20"/>
      <c r="C130" s="54"/>
      <c r="D130" s="52" t="s">
        <v>400</v>
      </c>
      <c r="E130" s="36">
        <f t="shared" si="75"/>
        <v>0</v>
      </c>
      <c r="F130" s="19">
        <f t="shared" si="75"/>
        <v>0</v>
      </c>
      <c r="G130" s="19">
        <f t="shared" si="75"/>
        <v>0</v>
      </c>
      <c r="H130" s="19">
        <f t="shared" si="75"/>
        <v>0</v>
      </c>
      <c r="I130" s="36">
        <f t="shared" si="75"/>
        <v>0</v>
      </c>
      <c r="J130" s="19">
        <f t="shared" si="75"/>
        <v>0</v>
      </c>
      <c r="K130" s="36">
        <f t="shared" si="75"/>
        <v>0</v>
      </c>
    </row>
    <row r="131" spans="1:11" x14ac:dyDescent="0.15">
      <c r="A131" s="69"/>
      <c r="B131" s="130"/>
      <c r="C131" s="435" t="s">
        <v>404</v>
      </c>
      <c r="D131" s="436"/>
      <c r="E131" s="27">
        <f t="shared" si="75"/>
        <v>170.12</v>
      </c>
      <c r="F131" s="56">
        <f t="shared" si="75"/>
        <v>24477.63</v>
      </c>
      <c r="G131" s="27"/>
      <c r="H131" s="56">
        <f t="shared" si="75"/>
        <v>23225.07</v>
      </c>
      <c r="I131" s="27"/>
      <c r="J131" s="56">
        <f t="shared" si="75"/>
        <v>1252.56</v>
      </c>
      <c r="K131" s="27"/>
    </row>
    <row r="132" spans="1:11" x14ac:dyDescent="0.15">
      <c r="A132" s="69"/>
      <c r="B132" s="20" t="s">
        <v>41</v>
      </c>
      <c r="C132" s="423" t="s">
        <v>11</v>
      </c>
      <c r="D132" s="52"/>
      <c r="E132" s="19">
        <f t="shared" ref="E132:K143" si="76">SUMIF(E84,"&gt;0")</f>
        <v>0</v>
      </c>
      <c r="F132" s="19">
        <f t="shared" si="76"/>
        <v>0</v>
      </c>
      <c r="G132" s="19">
        <f t="shared" si="76"/>
        <v>0</v>
      </c>
      <c r="H132" s="19">
        <f t="shared" si="76"/>
        <v>0</v>
      </c>
      <c r="I132" s="19">
        <f t="shared" si="76"/>
        <v>0</v>
      </c>
      <c r="J132" s="19">
        <f t="shared" si="76"/>
        <v>0</v>
      </c>
      <c r="K132" s="19">
        <f t="shared" si="76"/>
        <v>0</v>
      </c>
    </row>
    <row r="133" spans="1:11" x14ac:dyDescent="0.15">
      <c r="A133" s="69"/>
      <c r="B133" s="20"/>
      <c r="C133" s="51"/>
      <c r="D133" s="52" t="s">
        <v>397</v>
      </c>
      <c r="E133" s="36">
        <f t="shared" si="76"/>
        <v>0</v>
      </c>
      <c r="F133" s="19">
        <f t="shared" si="76"/>
        <v>0</v>
      </c>
      <c r="G133" s="19">
        <f t="shared" si="76"/>
        <v>0</v>
      </c>
      <c r="H133" s="19">
        <f t="shared" si="76"/>
        <v>0</v>
      </c>
      <c r="I133" s="36">
        <f t="shared" si="76"/>
        <v>0</v>
      </c>
      <c r="J133" s="19">
        <f t="shared" si="76"/>
        <v>0</v>
      </c>
      <c r="K133" s="36">
        <f t="shared" si="76"/>
        <v>0</v>
      </c>
    </row>
    <row r="134" spans="1:11" x14ac:dyDescent="0.15">
      <c r="A134" s="69"/>
      <c r="B134" s="20"/>
      <c r="C134" s="53"/>
      <c r="D134" s="52" t="s">
        <v>402</v>
      </c>
      <c r="E134" s="36">
        <f t="shared" si="76"/>
        <v>0</v>
      </c>
      <c r="F134" s="19">
        <f t="shared" si="76"/>
        <v>0</v>
      </c>
      <c r="G134" s="19">
        <f t="shared" si="76"/>
        <v>0</v>
      </c>
      <c r="H134" s="19">
        <f t="shared" si="76"/>
        <v>0</v>
      </c>
      <c r="I134" s="36">
        <f t="shared" si="76"/>
        <v>0</v>
      </c>
      <c r="J134" s="19">
        <f t="shared" si="76"/>
        <v>0</v>
      </c>
      <c r="K134" s="36">
        <f t="shared" si="76"/>
        <v>0</v>
      </c>
    </row>
    <row r="135" spans="1:11" x14ac:dyDescent="0.15">
      <c r="A135" s="69"/>
      <c r="B135" s="20"/>
      <c r="C135" s="53"/>
      <c r="D135" s="52" t="s">
        <v>399</v>
      </c>
      <c r="E135" s="36">
        <f t="shared" si="76"/>
        <v>0</v>
      </c>
      <c r="F135" s="19">
        <f t="shared" si="76"/>
        <v>0</v>
      </c>
      <c r="G135" s="19">
        <f t="shared" si="76"/>
        <v>0</v>
      </c>
      <c r="H135" s="19">
        <f t="shared" si="76"/>
        <v>0</v>
      </c>
      <c r="I135" s="36">
        <f t="shared" si="76"/>
        <v>0</v>
      </c>
      <c r="J135" s="19">
        <f t="shared" si="76"/>
        <v>0</v>
      </c>
      <c r="K135" s="36">
        <f t="shared" si="76"/>
        <v>0</v>
      </c>
    </row>
    <row r="136" spans="1:11" x14ac:dyDescent="0.15">
      <c r="A136" s="69"/>
      <c r="B136" s="20"/>
      <c r="C136" s="54"/>
      <c r="D136" s="52" t="s">
        <v>400</v>
      </c>
      <c r="E136" s="36">
        <f t="shared" si="76"/>
        <v>0</v>
      </c>
      <c r="F136" s="19">
        <f t="shared" si="76"/>
        <v>0</v>
      </c>
      <c r="G136" s="19">
        <f t="shared" si="76"/>
        <v>0</v>
      </c>
      <c r="H136" s="19">
        <f t="shared" si="76"/>
        <v>0</v>
      </c>
      <c r="I136" s="36">
        <f t="shared" si="76"/>
        <v>0</v>
      </c>
      <c r="J136" s="19">
        <f t="shared" si="76"/>
        <v>0</v>
      </c>
      <c r="K136" s="36">
        <f t="shared" si="76"/>
        <v>0</v>
      </c>
    </row>
    <row r="137" spans="1:11" x14ac:dyDescent="0.15">
      <c r="A137" s="69"/>
      <c r="B137" s="130"/>
      <c r="C137" s="435" t="s">
        <v>404</v>
      </c>
      <c r="D137" s="436"/>
      <c r="E137" s="27">
        <f t="shared" si="76"/>
        <v>0</v>
      </c>
      <c r="F137" s="56">
        <f t="shared" si="76"/>
        <v>0</v>
      </c>
      <c r="G137" s="27"/>
      <c r="H137" s="56">
        <f t="shared" si="76"/>
        <v>0</v>
      </c>
      <c r="I137" s="27"/>
      <c r="J137" s="56">
        <f t="shared" si="76"/>
        <v>0</v>
      </c>
      <c r="K137" s="27"/>
    </row>
    <row r="138" spans="1:11" x14ac:dyDescent="0.15">
      <c r="A138" s="69"/>
      <c r="B138" s="20" t="s">
        <v>37</v>
      </c>
      <c r="C138" s="423" t="s">
        <v>11</v>
      </c>
      <c r="D138" s="52"/>
      <c r="E138" s="19">
        <f t="shared" si="76"/>
        <v>0</v>
      </c>
      <c r="F138" s="19">
        <f t="shared" si="76"/>
        <v>0</v>
      </c>
      <c r="G138" s="19">
        <f t="shared" si="76"/>
        <v>0</v>
      </c>
      <c r="H138" s="19">
        <f t="shared" si="76"/>
        <v>0</v>
      </c>
      <c r="I138" s="19">
        <f t="shared" si="76"/>
        <v>0</v>
      </c>
      <c r="J138" s="19">
        <f t="shared" si="76"/>
        <v>0</v>
      </c>
      <c r="K138" s="19">
        <f t="shared" si="76"/>
        <v>0</v>
      </c>
    </row>
    <row r="139" spans="1:11" x14ac:dyDescent="0.15">
      <c r="A139" s="69"/>
      <c r="B139" s="20"/>
      <c r="C139" s="51"/>
      <c r="D139" s="52" t="s">
        <v>397</v>
      </c>
      <c r="E139" s="36">
        <f t="shared" si="76"/>
        <v>0</v>
      </c>
      <c r="F139" s="19">
        <f t="shared" si="76"/>
        <v>0</v>
      </c>
      <c r="G139" s="19">
        <f t="shared" si="76"/>
        <v>0</v>
      </c>
      <c r="H139" s="19">
        <f t="shared" si="76"/>
        <v>0</v>
      </c>
      <c r="I139" s="36">
        <f t="shared" si="76"/>
        <v>0</v>
      </c>
      <c r="J139" s="19">
        <f t="shared" si="76"/>
        <v>0</v>
      </c>
      <c r="K139" s="36">
        <f t="shared" si="76"/>
        <v>0</v>
      </c>
    </row>
    <row r="140" spans="1:11" x14ac:dyDescent="0.15">
      <c r="A140" s="69"/>
      <c r="B140" s="20"/>
      <c r="C140" s="53"/>
      <c r="D140" s="52" t="s">
        <v>402</v>
      </c>
      <c r="E140" s="36">
        <f t="shared" si="76"/>
        <v>0</v>
      </c>
      <c r="F140" s="19">
        <f t="shared" si="76"/>
        <v>0</v>
      </c>
      <c r="G140" s="19">
        <f t="shared" si="76"/>
        <v>0</v>
      </c>
      <c r="H140" s="19">
        <f t="shared" si="76"/>
        <v>0</v>
      </c>
      <c r="I140" s="36">
        <f t="shared" si="76"/>
        <v>0</v>
      </c>
      <c r="J140" s="19">
        <f t="shared" si="76"/>
        <v>0</v>
      </c>
      <c r="K140" s="36">
        <f t="shared" si="76"/>
        <v>0</v>
      </c>
    </row>
    <row r="141" spans="1:11" x14ac:dyDescent="0.15">
      <c r="A141" s="69"/>
      <c r="B141" s="20"/>
      <c r="C141" s="53"/>
      <c r="D141" s="52" t="s">
        <v>399</v>
      </c>
      <c r="E141" s="36">
        <f t="shared" si="76"/>
        <v>0</v>
      </c>
      <c r="F141" s="19">
        <f t="shared" si="76"/>
        <v>0</v>
      </c>
      <c r="G141" s="19">
        <f t="shared" si="76"/>
        <v>0</v>
      </c>
      <c r="H141" s="19">
        <f t="shared" si="76"/>
        <v>0</v>
      </c>
      <c r="I141" s="36">
        <f t="shared" si="76"/>
        <v>0</v>
      </c>
      <c r="J141" s="19">
        <f t="shared" si="76"/>
        <v>0</v>
      </c>
      <c r="K141" s="36">
        <f t="shared" si="76"/>
        <v>0</v>
      </c>
    </row>
    <row r="142" spans="1:11" x14ac:dyDescent="0.15">
      <c r="A142" s="69"/>
      <c r="B142" s="20"/>
      <c r="C142" s="54"/>
      <c r="D142" s="52" t="s">
        <v>400</v>
      </c>
      <c r="E142" s="36">
        <f t="shared" si="76"/>
        <v>0</v>
      </c>
      <c r="F142" s="19">
        <f t="shared" si="76"/>
        <v>0</v>
      </c>
      <c r="G142" s="19">
        <f t="shared" si="76"/>
        <v>0</v>
      </c>
      <c r="H142" s="19">
        <f t="shared" si="76"/>
        <v>0</v>
      </c>
      <c r="I142" s="36">
        <f t="shared" si="76"/>
        <v>0</v>
      </c>
      <c r="J142" s="19">
        <f t="shared" si="76"/>
        <v>0</v>
      </c>
      <c r="K142" s="36">
        <f t="shared" si="76"/>
        <v>0</v>
      </c>
    </row>
    <row r="143" spans="1:11" x14ac:dyDescent="0.15">
      <c r="A143" s="69"/>
      <c r="B143" s="130"/>
      <c r="C143" s="435" t="s">
        <v>404</v>
      </c>
      <c r="D143" s="436"/>
      <c r="E143" s="27">
        <f t="shared" si="76"/>
        <v>0</v>
      </c>
      <c r="F143" s="56">
        <f t="shared" si="76"/>
        <v>0</v>
      </c>
      <c r="G143" s="27"/>
      <c r="H143" s="56">
        <f t="shared" si="76"/>
        <v>0</v>
      </c>
      <c r="I143" s="27"/>
      <c r="J143" s="56">
        <f t="shared" si="76"/>
        <v>0</v>
      </c>
      <c r="K143" s="27"/>
    </row>
    <row r="144" spans="1:11" x14ac:dyDescent="0.15">
      <c r="A144" s="69"/>
      <c r="B144" s="20" t="s">
        <v>22</v>
      </c>
      <c r="C144" s="423" t="s">
        <v>11</v>
      </c>
      <c r="D144" s="52"/>
      <c r="E144" s="19">
        <f t="shared" ref="E144:K149" si="77">SUMIF(E36,"&gt;0")</f>
        <v>0</v>
      </c>
      <c r="F144" s="19">
        <f t="shared" si="77"/>
        <v>0</v>
      </c>
      <c r="G144" s="19">
        <f t="shared" si="77"/>
        <v>0</v>
      </c>
      <c r="H144" s="19">
        <f t="shared" si="77"/>
        <v>0</v>
      </c>
      <c r="I144" s="19">
        <f t="shared" si="77"/>
        <v>0</v>
      </c>
      <c r="J144" s="19">
        <f t="shared" si="77"/>
        <v>0</v>
      </c>
      <c r="K144" s="19">
        <f t="shared" si="77"/>
        <v>0</v>
      </c>
    </row>
    <row r="145" spans="1:11" x14ac:dyDescent="0.15">
      <c r="A145" s="69"/>
      <c r="B145" s="20"/>
      <c r="C145" s="51"/>
      <c r="D145" s="52" t="s">
        <v>397</v>
      </c>
      <c r="E145" s="36">
        <f t="shared" si="77"/>
        <v>0</v>
      </c>
      <c r="F145" s="19">
        <f t="shared" si="77"/>
        <v>0</v>
      </c>
      <c r="G145" s="19">
        <f t="shared" si="77"/>
        <v>0</v>
      </c>
      <c r="H145" s="19">
        <f t="shared" si="77"/>
        <v>0</v>
      </c>
      <c r="I145" s="36">
        <f t="shared" si="77"/>
        <v>0</v>
      </c>
      <c r="J145" s="19">
        <f t="shared" si="77"/>
        <v>0</v>
      </c>
      <c r="K145" s="36">
        <f t="shared" si="77"/>
        <v>0</v>
      </c>
    </row>
    <row r="146" spans="1:11" x14ac:dyDescent="0.15">
      <c r="A146" s="69"/>
      <c r="B146" s="20"/>
      <c r="C146" s="53"/>
      <c r="D146" s="52" t="s">
        <v>402</v>
      </c>
      <c r="E146" s="36">
        <f t="shared" si="77"/>
        <v>0</v>
      </c>
      <c r="F146" s="19">
        <f t="shared" si="77"/>
        <v>0</v>
      </c>
      <c r="G146" s="19">
        <f t="shared" si="77"/>
        <v>0</v>
      </c>
      <c r="H146" s="19">
        <f t="shared" si="77"/>
        <v>0</v>
      </c>
      <c r="I146" s="36">
        <f t="shared" si="77"/>
        <v>0</v>
      </c>
      <c r="J146" s="19">
        <f t="shared" si="77"/>
        <v>0</v>
      </c>
      <c r="K146" s="36">
        <f t="shared" si="77"/>
        <v>0</v>
      </c>
    </row>
    <row r="147" spans="1:11" x14ac:dyDescent="0.15">
      <c r="A147" s="69"/>
      <c r="B147" s="20"/>
      <c r="C147" s="53"/>
      <c r="D147" s="52" t="s">
        <v>399</v>
      </c>
      <c r="E147" s="36">
        <f t="shared" si="77"/>
        <v>0</v>
      </c>
      <c r="F147" s="19">
        <f t="shared" si="77"/>
        <v>0</v>
      </c>
      <c r="G147" s="19">
        <f t="shared" si="77"/>
        <v>0</v>
      </c>
      <c r="H147" s="19">
        <f t="shared" si="77"/>
        <v>0</v>
      </c>
      <c r="I147" s="36">
        <f t="shared" si="77"/>
        <v>0</v>
      </c>
      <c r="J147" s="19">
        <f t="shared" si="77"/>
        <v>0</v>
      </c>
      <c r="K147" s="36">
        <f t="shared" si="77"/>
        <v>0</v>
      </c>
    </row>
    <row r="148" spans="1:11" x14ac:dyDescent="0.15">
      <c r="A148" s="69"/>
      <c r="B148" s="20"/>
      <c r="C148" s="54"/>
      <c r="D148" s="52" t="s">
        <v>400</v>
      </c>
      <c r="E148" s="36">
        <f t="shared" si="77"/>
        <v>0</v>
      </c>
      <c r="F148" s="19">
        <f t="shared" si="77"/>
        <v>0</v>
      </c>
      <c r="G148" s="19"/>
      <c r="H148" s="19">
        <f t="shared" si="77"/>
        <v>0</v>
      </c>
      <c r="I148" s="36">
        <f t="shared" si="77"/>
        <v>0</v>
      </c>
      <c r="J148" s="19">
        <f t="shared" si="77"/>
        <v>0</v>
      </c>
      <c r="K148" s="36">
        <f t="shared" si="77"/>
        <v>0</v>
      </c>
    </row>
    <row r="149" spans="1:11" x14ac:dyDescent="0.15">
      <c r="A149" s="69"/>
      <c r="B149" s="130"/>
      <c r="C149" s="435" t="s">
        <v>404</v>
      </c>
      <c r="D149" s="436"/>
      <c r="E149" s="27">
        <f t="shared" si="77"/>
        <v>116.28</v>
      </c>
      <c r="F149" s="56">
        <f t="shared" si="77"/>
        <v>58773.98</v>
      </c>
      <c r="G149" s="27"/>
      <c r="H149" s="56">
        <f t="shared" si="77"/>
        <v>57858.36</v>
      </c>
      <c r="I149" s="27"/>
      <c r="J149" s="56">
        <f t="shared" si="77"/>
        <v>915.62</v>
      </c>
      <c r="K149" s="27"/>
    </row>
    <row r="150" spans="1:11" x14ac:dyDescent="0.15">
      <c r="A150" s="69"/>
      <c r="B150" s="20" t="s">
        <v>44</v>
      </c>
      <c r="C150" s="423" t="s">
        <v>11</v>
      </c>
      <c r="D150" s="52"/>
      <c r="E150" s="19">
        <f t="shared" ref="E150:K155" si="78">SUMIF(E96,"&gt;0")</f>
        <v>0</v>
      </c>
      <c r="F150" s="19">
        <f t="shared" si="78"/>
        <v>0</v>
      </c>
      <c r="G150" s="19">
        <f t="shared" si="78"/>
        <v>0</v>
      </c>
      <c r="H150" s="19">
        <f t="shared" si="78"/>
        <v>0</v>
      </c>
      <c r="I150" s="19">
        <f t="shared" si="78"/>
        <v>0</v>
      </c>
      <c r="J150" s="19">
        <f t="shared" si="78"/>
        <v>0</v>
      </c>
      <c r="K150" s="19">
        <f t="shared" si="78"/>
        <v>0</v>
      </c>
    </row>
    <row r="151" spans="1:11" x14ac:dyDescent="0.15">
      <c r="A151" s="69"/>
      <c r="B151" s="20"/>
      <c r="C151" s="51"/>
      <c r="D151" s="52" t="s">
        <v>397</v>
      </c>
      <c r="E151" s="36">
        <f t="shared" si="78"/>
        <v>0</v>
      </c>
      <c r="F151" s="19">
        <f t="shared" si="78"/>
        <v>0</v>
      </c>
      <c r="G151" s="19">
        <f t="shared" si="78"/>
        <v>0</v>
      </c>
      <c r="H151" s="19">
        <f t="shared" si="78"/>
        <v>0</v>
      </c>
      <c r="I151" s="36">
        <f t="shared" si="78"/>
        <v>0</v>
      </c>
      <c r="J151" s="19">
        <f t="shared" si="78"/>
        <v>0</v>
      </c>
      <c r="K151" s="36">
        <f t="shared" si="78"/>
        <v>0</v>
      </c>
    </row>
    <row r="152" spans="1:11" x14ac:dyDescent="0.15">
      <c r="A152" s="69"/>
      <c r="B152" s="20"/>
      <c r="C152" s="53"/>
      <c r="D152" s="52" t="s">
        <v>402</v>
      </c>
      <c r="E152" s="36">
        <f t="shared" si="78"/>
        <v>0</v>
      </c>
      <c r="F152" s="19">
        <f t="shared" si="78"/>
        <v>0</v>
      </c>
      <c r="G152" s="19">
        <f t="shared" si="78"/>
        <v>0</v>
      </c>
      <c r="H152" s="19">
        <f t="shared" si="78"/>
        <v>0</v>
      </c>
      <c r="I152" s="36">
        <f t="shared" si="78"/>
        <v>0</v>
      </c>
      <c r="J152" s="19">
        <f t="shared" si="78"/>
        <v>0</v>
      </c>
      <c r="K152" s="36">
        <f t="shared" si="78"/>
        <v>0</v>
      </c>
    </row>
    <row r="153" spans="1:11" x14ac:dyDescent="0.15">
      <c r="A153" s="69"/>
      <c r="B153" s="20"/>
      <c r="C153" s="53"/>
      <c r="D153" s="52" t="s">
        <v>399</v>
      </c>
      <c r="E153" s="36">
        <f t="shared" si="78"/>
        <v>0</v>
      </c>
      <c r="F153" s="19">
        <f t="shared" si="78"/>
        <v>0</v>
      </c>
      <c r="G153" s="19">
        <f t="shared" si="78"/>
        <v>0</v>
      </c>
      <c r="H153" s="19">
        <f t="shared" si="78"/>
        <v>0</v>
      </c>
      <c r="I153" s="36">
        <f t="shared" si="78"/>
        <v>0</v>
      </c>
      <c r="J153" s="19">
        <f t="shared" si="78"/>
        <v>0</v>
      </c>
      <c r="K153" s="36">
        <f t="shared" si="78"/>
        <v>0</v>
      </c>
    </row>
    <row r="154" spans="1:11" x14ac:dyDescent="0.15">
      <c r="A154" s="69"/>
      <c r="B154" s="20"/>
      <c r="C154" s="54"/>
      <c r="D154" s="52" t="s">
        <v>400</v>
      </c>
      <c r="E154" s="36">
        <f t="shared" si="78"/>
        <v>0</v>
      </c>
      <c r="F154" s="19">
        <f t="shared" si="78"/>
        <v>0</v>
      </c>
      <c r="G154" s="19">
        <f t="shared" si="78"/>
        <v>0</v>
      </c>
      <c r="H154" s="19">
        <f t="shared" si="78"/>
        <v>0</v>
      </c>
      <c r="I154" s="36">
        <f t="shared" si="78"/>
        <v>0</v>
      </c>
      <c r="J154" s="19">
        <f t="shared" si="78"/>
        <v>0</v>
      </c>
      <c r="K154" s="36">
        <f t="shared" si="78"/>
        <v>0</v>
      </c>
    </row>
    <row r="155" spans="1:11" x14ac:dyDescent="0.15">
      <c r="A155" s="69"/>
      <c r="B155" s="130"/>
      <c r="C155" s="435" t="s">
        <v>404</v>
      </c>
      <c r="D155" s="436"/>
      <c r="E155" s="27">
        <f t="shared" si="78"/>
        <v>100.65</v>
      </c>
      <c r="F155" s="56">
        <f t="shared" si="78"/>
        <v>51661.909999999996</v>
      </c>
      <c r="G155" s="27"/>
      <c r="H155" s="56">
        <f t="shared" si="78"/>
        <v>45659.95</v>
      </c>
      <c r="I155" s="27"/>
      <c r="J155" s="56">
        <f t="shared" si="78"/>
        <v>6001.96</v>
      </c>
      <c r="K155" s="27"/>
    </row>
    <row r="156" spans="1:11" x14ac:dyDescent="0.15">
      <c r="A156" s="69"/>
      <c r="B156" s="20" t="s">
        <v>24</v>
      </c>
      <c r="C156" s="423" t="s">
        <v>11</v>
      </c>
      <c r="D156" s="52"/>
      <c r="E156" s="19">
        <f t="shared" ref="E156:K171" si="79">SUMIF(E42,"&gt;0")</f>
        <v>13.33</v>
      </c>
      <c r="F156" s="19">
        <f t="shared" si="79"/>
        <v>3602.55</v>
      </c>
      <c r="G156" s="19">
        <f t="shared" si="79"/>
        <v>3602.54</v>
      </c>
      <c r="H156" s="19">
        <f t="shared" si="79"/>
        <v>3602.55</v>
      </c>
      <c r="I156" s="19">
        <f t="shared" si="79"/>
        <v>3602.54</v>
      </c>
      <c r="J156" s="19">
        <f t="shared" si="79"/>
        <v>0</v>
      </c>
      <c r="K156" s="19">
        <f t="shared" si="79"/>
        <v>0</v>
      </c>
    </row>
    <row r="157" spans="1:11" x14ac:dyDescent="0.15">
      <c r="A157" s="69"/>
      <c r="B157" s="20"/>
      <c r="C157" s="51"/>
      <c r="D157" s="52" t="s">
        <v>397</v>
      </c>
      <c r="E157" s="36">
        <f t="shared" si="79"/>
        <v>13.33</v>
      </c>
      <c r="F157" s="19">
        <f t="shared" si="79"/>
        <v>3602.55</v>
      </c>
      <c r="G157" s="19">
        <f t="shared" si="79"/>
        <v>3602.54</v>
      </c>
      <c r="H157" s="19">
        <f t="shared" si="79"/>
        <v>3602.55</v>
      </c>
      <c r="I157" s="36">
        <f t="shared" si="79"/>
        <v>3602.54</v>
      </c>
      <c r="J157" s="19">
        <f t="shared" si="79"/>
        <v>0</v>
      </c>
      <c r="K157" s="36">
        <f t="shared" si="79"/>
        <v>0</v>
      </c>
    </row>
    <row r="158" spans="1:11" x14ac:dyDescent="0.15">
      <c r="A158" s="69"/>
      <c r="B158" s="20"/>
      <c r="C158" s="53"/>
      <c r="D158" s="52" t="s">
        <v>402</v>
      </c>
      <c r="E158" s="36">
        <f t="shared" si="79"/>
        <v>0</v>
      </c>
      <c r="F158" s="19">
        <f t="shared" si="79"/>
        <v>0</v>
      </c>
      <c r="G158" s="19">
        <f t="shared" si="79"/>
        <v>0</v>
      </c>
      <c r="H158" s="19">
        <f t="shared" si="79"/>
        <v>0</v>
      </c>
      <c r="I158" s="36">
        <f t="shared" si="79"/>
        <v>0</v>
      </c>
      <c r="J158" s="19">
        <f t="shared" si="79"/>
        <v>0</v>
      </c>
      <c r="K158" s="36">
        <f t="shared" si="79"/>
        <v>0</v>
      </c>
    </row>
    <row r="159" spans="1:11" x14ac:dyDescent="0.15">
      <c r="A159" s="69"/>
      <c r="B159" s="20"/>
      <c r="C159" s="53"/>
      <c r="D159" s="52" t="s">
        <v>399</v>
      </c>
      <c r="E159" s="36">
        <f t="shared" si="79"/>
        <v>0</v>
      </c>
      <c r="F159" s="19">
        <f t="shared" si="79"/>
        <v>0</v>
      </c>
      <c r="G159" s="19">
        <f t="shared" si="79"/>
        <v>0</v>
      </c>
      <c r="H159" s="19">
        <f t="shared" si="79"/>
        <v>0</v>
      </c>
      <c r="I159" s="36">
        <f t="shared" si="79"/>
        <v>0</v>
      </c>
      <c r="J159" s="19">
        <f t="shared" si="79"/>
        <v>0</v>
      </c>
      <c r="K159" s="36">
        <f t="shared" si="79"/>
        <v>0</v>
      </c>
    </row>
    <row r="160" spans="1:11" x14ac:dyDescent="0.15">
      <c r="A160" s="69"/>
      <c r="B160" s="20"/>
      <c r="C160" s="54"/>
      <c r="D160" s="52" t="s">
        <v>400</v>
      </c>
      <c r="E160" s="36">
        <f t="shared" si="79"/>
        <v>0</v>
      </c>
      <c r="F160" s="19">
        <f t="shared" si="79"/>
        <v>0</v>
      </c>
      <c r="G160" s="19">
        <f t="shared" si="79"/>
        <v>0</v>
      </c>
      <c r="H160" s="19">
        <f t="shared" si="79"/>
        <v>0</v>
      </c>
      <c r="I160" s="36">
        <f t="shared" si="79"/>
        <v>0</v>
      </c>
      <c r="J160" s="19">
        <f t="shared" si="79"/>
        <v>0</v>
      </c>
      <c r="K160" s="36">
        <f t="shared" si="79"/>
        <v>0</v>
      </c>
    </row>
    <row r="161" spans="1:11" x14ac:dyDescent="0.15">
      <c r="A161" s="69"/>
      <c r="B161" s="130"/>
      <c r="C161" s="435" t="s">
        <v>404</v>
      </c>
      <c r="D161" s="436"/>
      <c r="E161" s="27">
        <f t="shared" si="79"/>
        <v>13.35</v>
      </c>
      <c r="F161" s="56">
        <f t="shared" si="79"/>
        <v>148617.23000000001</v>
      </c>
      <c r="G161" s="27"/>
      <c r="H161" s="56">
        <f t="shared" si="79"/>
        <v>147783.01</v>
      </c>
      <c r="I161" s="27"/>
      <c r="J161" s="56">
        <f t="shared" si="79"/>
        <v>834.22</v>
      </c>
      <c r="K161" s="27"/>
    </row>
    <row r="162" spans="1:11" x14ac:dyDescent="0.15">
      <c r="A162" s="69"/>
      <c r="B162" s="20" t="s">
        <v>25</v>
      </c>
      <c r="C162" s="423" t="s">
        <v>11</v>
      </c>
      <c r="D162" s="52"/>
      <c r="E162" s="19">
        <f t="shared" si="79"/>
        <v>0</v>
      </c>
      <c r="F162" s="19">
        <f t="shared" si="79"/>
        <v>0</v>
      </c>
      <c r="G162" s="19">
        <f t="shared" si="79"/>
        <v>0</v>
      </c>
      <c r="H162" s="19">
        <f t="shared" si="79"/>
        <v>0</v>
      </c>
      <c r="I162" s="19">
        <f t="shared" si="79"/>
        <v>0</v>
      </c>
      <c r="J162" s="19">
        <f t="shared" si="79"/>
        <v>0</v>
      </c>
      <c r="K162" s="19">
        <f t="shared" si="79"/>
        <v>0</v>
      </c>
    </row>
    <row r="163" spans="1:11" x14ac:dyDescent="0.15">
      <c r="A163" s="69"/>
      <c r="B163" s="20"/>
      <c r="C163" s="51"/>
      <c r="D163" s="52" t="s">
        <v>397</v>
      </c>
      <c r="E163" s="36">
        <f t="shared" si="79"/>
        <v>0</v>
      </c>
      <c r="F163" s="19">
        <f t="shared" si="79"/>
        <v>0</v>
      </c>
      <c r="G163" s="19">
        <f t="shared" si="79"/>
        <v>0</v>
      </c>
      <c r="H163" s="19">
        <f t="shared" si="79"/>
        <v>0</v>
      </c>
      <c r="I163" s="36">
        <f t="shared" si="79"/>
        <v>0</v>
      </c>
      <c r="J163" s="19">
        <f t="shared" si="79"/>
        <v>0</v>
      </c>
      <c r="K163" s="36">
        <f t="shared" si="79"/>
        <v>0</v>
      </c>
    </row>
    <row r="164" spans="1:11" x14ac:dyDescent="0.15">
      <c r="A164" s="69"/>
      <c r="B164" s="20"/>
      <c r="C164" s="53"/>
      <c r="D164" s="52" t="s">
        <v>402</v>
      </c>
      <c r="E164" s="36">
        <f t="shared" si="79"/>
        <v>0</v>
      </c>
      <c r="F164" s="19">
        <f t="shared" si="79"/>
        <v>0</v>
      </c>
      <c r="G164" s="19">
        <f t="shared" si="79"/>
        <v>0</v>
      </c>
      <c r="H164" s="19">
        <f t="shared" si="79"/>
        <v>0</v>
      </c>
      <c r="I164" s="36">
        <f t="shared" si="79"/>
        <v>0</v>
      </c>
      <c r="J164" s="19">
        <f t="shared" si="79"/>
        <v>0</v>
      </c>
      <c r="K164" s="36">
        <f t="shared" si="79"/>
        <v>0</v>
      </c>
    </row>
    <row r="165" spans="1:11" x14ac:dyDescent="0.15">
      <c r="A165" s="69"/>
      <c r="B165" s="20"/>
      <c r="C165" s="53"/>
      <c r="D165" s="52" t="s">
        <v>399</v>
      </c>
      <c r="E165" s="36">
        <f t="shared" si="79"/>
        <v>0</v>
      </c>
      <c r="F165" s="19">
        <f t="shared" si="79"/>
        <v>0</v>
      </c>
      <c r="G165" s="19">
        <f t="shared" si="79"/>
        <v>0</v>
      </c>
      <c r="H165" s="19">
        <f t="shared" si="79"/>
        <v>0</v>
      </c>
      <c r="I165" s="36">
        <f t="shared" si="79"/>
        <v>0</v>
      </c>
      <c r="J165" s="19">
        <f t="shared" si="79"/>
        <v>0</v>
      </c>
      <c r="K165" s="36">
        <f t="shared" si="79"/>
        <v>0</v>
      </c>
    </row>
    <row r="166" spans="1:11" x14ac:dyDescent="0.15">
      <c r="A166" s="69"/>
      <c r="B166" s="20"/>
      <c r="C166" s="54"/>
      <c r="D166" s="52" t="s">
        <v>400</v>
      </c>
      <c r="E166" s="36">
        <f t="shared" si="79"/>
        <v>0</v>
      </c>
      <c r="F166" s="19">
        <f t="shared" si="79"/>
        <v>0</v>
      </c>
      <c r="G166" s="19">
        <f t="shared" si="79"/>
        <v>0</v>
      </c>
      <c r="H166" s="19">
        <f t="shared" si="79"/>
        <v>0</v>
      </c>
      <c r="I166" s="36">
        <f t="shared" si="79"/>
        <v>0</v>
      </c>
      <c r="J166" s="19">
        <f t="shared" si="79"/>
        <v>0</v>
      </c>
      <c r="K166" s="36">
        <f t="shared" si="79"/>
        <v>0</v>
      </c>
    </row>
    <row r="167" spans="1:11" x14ac:dyDescent="0.15">
      <c r="A167" s="69"/>
      <c r="B167" s="130"/>
      <c r="C167" s="435" t="s">
        <v>404</v>
      </c>
      <c r="D167" s="436"/>
      <c r="E167" s="27">
        <f t="shared" si="79"/>
        <v>255.29</v>
      </c>
      <c r="F167" s="56">
        <f t="shared" si="79"/>
        <v>55452.030000000006</v>
      </c>
      <c r="G167" s="27"/>
      <c r="H167" s="56">
        <f t="shared" si="79"/>
        <v>55108.3</v>
      </c>
      <c r="I167" s="27"/>
      <c r="J167" s="56">
        <f t="shared" si="79"/>
        <v>343.73</v>
      </c>
      <c r="K167" s="27"/>
    </row>
    <row r="168" spans="1:11" x14ac:dyDescent="0.15">
      <c r="A168" s="69"/>
      <c r="B168" s="20" t="s">
        <v>27</v>
      </c>
      <c r="C168" s="423" t="s">
        <v>11</v>
      </c>
      <c r="D168" s="52"/>
      <c r="E168" s="19">
        <f t="shared" si="79"/>
        <v>9.0399999999999991</v>
      </c>
      <c r="F168" s="19">
        <f t="shared" si="79"/>
        <v>1189.04</v>
      </c>
      <c r="G168" s="19">
        <f t="shared" si="79"/>
        <v>1189.02</v>
      </c>
      <c r="H168" s="19">
        <f t="shared" si="79"/>
        <v>942.19</v>
      </c>
      <c r="I168" s="19">
        <f t="shared" si="79"/>
        <v>942.18</v>
      </c>
      <c r="J168" s="19">
        <f t="shared" si="79"/>
        <v>246.85000000000002</v>
      </c>
      <c r="K168" s="19">
        <f t="shared" si="79"/>
        <v>246.84</v>
      </c>
    </row>
    <row r="169" spans="1:11" x14ac:dyDescent="0.15">
      <c r="A169" s="69"/>
      <c r="B169" s="20"/>
      <c r="C169" s="51"/>
      <c r="D169" s="52" t="s">
        <v>397</v>
      </c>
      <c r="E169" s="36">
        <f t="shared" si="79"/>
        <v>9.0399999999999991</v>
      </c>
      <c r="F169" s="19">
        <f t="shared" si="79"/>
        <v>1187.52</v>
      </c>
      <c r="G169" s="19">
        <f t="shared" si="79"/>
        <v>1187.51</v>
      </c>
      <c r="H169" s="19">
        <f t="shared" si="79"/>
        <v>942.19</v>
      </c>
      <c r="I169" s="36">
        <f t="shared" si="79"/>
        <v>942.18</v>
      </c>
      <c r="J169" s="19">
        <f t="shared" si="79"/>
        <v>245.33</v>
      </c>
      <c r="K169" s="36">
        <f t="shared" si="79"/>
        <v>245.33</v>
      </c>
    </row>
    <row r="170" spans="1:11" x14ac:dyDescent="0.15">
      <c r="A170" s="69"/>
      <c r="B170" s="20"/>
      <c r="C170" s="53"/>
      <c r="D170" s="52" t="s">
        <v>402</v>
      </c>
      <c r="E170" s="36">
        <f t="shared" si="79"/>
        <v>0</v>
      </c>
      <c r="F170" s="19">
        <f t="shared" si="79"/>
        <v>0</v>
      </c>
      <c r="G170" s="19">
        <f t="shared" si="79"/>
        <v>0</v>
      </c>
      <c r="H170" s="19">
        <f t="shared" si="79"/>
        <v>0</v>
      </c>
      <c r="I170" s="36">
        <f t="shared" si="79"/>
        <v>0</v>
      </c>
      <c r="J170" s="19">
        <f t="shared" si="79"/>
        <v>0</v>
      </c>
      <c r="K170" s="36">
        <f t="shared" si="79"/>
        <v>0</v>
      </c>
    </row>
    <row r="171" spans="1:11" x14ac:dyDescent="0.15">
      <c r="A171" s="69"/>
      <c r="B171" s="20"/>
      <c r="C171" s="53"/>
      <c r="D171" s="52" t="s">
        <v>399</v>
      </c>
      <c r="E171" s="36">
        <f t="shared" si="79"/>
        <v>0</v>
      </c>
      <c r="F171" s="19">
        <f t="shared" si="79"/>
        <v>0</v>
      </c>
      <c r="G171" s="19">
        <f t="shared" si="79"/>
        <v>0</v>
      </c>
      <c r="H171" s="19">
        <f t="shared" si="79"/>
        <v>0</v>
      </c>
      <c r="I171" s="36">
        <f t="shared" si="79"/>
        <v>0</v>
      </c>
      <c r="J171" s="19">
        <f t="shared" si="79"/>
        <v>0</v>
      </c>
      <c r="K171" s="36">
        <f t="shared" si="79"/>
        <v>0</v>
      </c>
    </row>
    <row r="172" spans="1:11" x14ac:dyDescent="0.15">
      <c r="A172" s="69"/>
      <c r="B172" s="20"/>
      <c r="C172" s="54"/>
      <c r="D172" s="52" t="s">
        <v>400</v>
      </c>
      <c r="E172" s="36">
        <f t="shared" ref="E172:K179" si="80">SUMIF(E58,"&gt;0")</f>
        <v>0</v>
      </c>
      <c r="F172" s="19">
        <f t="shared" si="80"/>
        <v>1.52</v>
      </c>
      <c r="G172" s="19">
        <f t="shared" si="80"/>
        <v>1.51</v>
      </c>
      <c r="H172" s="19">
        <f t="shared" si="80"/>
        <v>0</v>
      </c>
      <c r="I172" s="36">
        <f t="shared" si="80"/>
        <v>0</v>
      </c>
      <c r="J172" s="19">
        <f t="shared" si="80"/>
        <v>1.52</v>
      </c>
      <c r="K172" s="36">
        <f t="shared" si="80"/>
        <v>1.51</v>
      </c>
    </row>
    <row r="173" spans="1:11" x14ac:dyDescent="0.15">
      <c r="A173" s="69"/>
      <c r="B173" s="130"/>
      <c r="C173" s="435" t="s">
        <v>404</v>
      </c>
      <c r="D173" s="436"/>
      <c r="E173" s="27">
        <f t="shared" si="80"/>
        <v>1.3</v>
      </c>
      <c r="F173" s="56">
        <f t="shared" si="80"/>
        <v>17096.060000000001</v>
      </c>
      <c r="G173" s="27"/>
      <c r="H173" s="56">
        <f t="shared" si="80"/>
        <v>5521.14</v>
      </c>
      <c r="I173" s="27"/>
      <c r="J173" s="56">
        <f t="shared" si="80"/>
        <v>11574.92</v>
      </c>
      <c r="K173" s="27"/>
    </row>
    <row r="174" spans="1:11" x14ac:dyDescent="0.15">
      <c r="A174" s="69"/>
      <c r="B174" s="20" t="s">
        <v>29</v>
      </c>
      <c r="C174" s="423" t="s">
        <v>11</v>
      </c>
      <c r="D174" s="52"/>
      <c r="E174" s="19">
        <f t="shared" si="80"/>
        <v>14.49</v>
      </c>
      <c r="F174" s="19">
        <f t="shared" si="80"/>
        <v>4602.1899999999996</v>
      </c>
      <c r="G174" s="19">
        <f t="shared" si="80"/>
        <v>4602.1000000000004</v>
      </c>
      <c r="H174" s="19">
        <f t="shared" si="80"/>
        <v>4556.71</v>
      </c>
      <c r="I174" s="19">
        <f t="shared" si="80"/>
        <v>4556.67</v>
      </c>
      <c r="J174" s="19">
        <f t="shared" si="80"/>
        <v>45.48</v>
      </c>
      <c r="K174" s="19">
        <f t="shared" si="80"/>
        <v>45.43</v>
      </c>
    </row>
    <row r="175" spans="1:11" x14ac:dyDescent="0.15">
      <c r="A175" s="69"/>
      <c r="B175" s="20"/>
      <c r="C175" s="51"/>
      <c r="D175" s="52" t="s">
        <v>397</v>
      </c>
      <c r="E175" s="36">
        <f t="shared" si="80"/>
        <v>14.43</v>
      </c>
      <c r="F175" s="19">
        <f t="shared" si="80"/>
        <v>4571.6399999999994</v>
      </c>
      <c r="G175" s="19">
        <f t="shared" si="80"/>
        <v>4571.5700000000006</v>
      </c>
      <c r="H175" s="19">
        <f t="shared" si="80"/>
        <v>4526.49</v>
      </c>
      <c r="I175" s="36">
        <f t="shared" si="80"/>
        <v>4526.47</v>
      </c>
      <c r="J175" s="19">
        <f t="shared" si="80"/>
        <v>45.15</v>
      </c>
      <c r="K175" s="36">
        <f t="shared" si="80"/>
        <v>45.1</v>
      </c>
    </row>
    <row r="176" spans="1:11" x14ac:dyDescent="0.15">
      <c r="A176" s="69"/>
      <c r="B176" s="20"/>
      <c r="C176" s="53"/>
      <c r="D176" s="52" t="s">
        <v>402</v>
      </c>
      <c r="E176" s="36">
        <f t="shared" si="80"/>
        <v>0</v>
      </c>
      <c r="F176" s="19">
        <f t="shared" si="80"/>
        <v>0</v>
      </c>
      <c r="G176" s="19">
        <f t="shared" si="80"/>
        <v>0</v>
      </c>
      <c r="H176" s="19">
        <f t="shared" si="80"/>
        <v>0</v>
      </c>
      <c r="I176" s="36">
        <f t="shared" si="80"/>
        <v>0</v>
      </c>
      <c r="J176" s="19">
        <f t="shared" si="80"/>
        <v>0</v>
      </c>
      <c r="K176" s="36">
        <f t="shared" si="80"/>
        <v>0</v>
      </c>
    </row>
    <row r="177" spans="1:11" x14ac:dyDescent="0.15">
      <c r="A177" s="69"/>
      <c r="B177" s="20"/>
      <c r="C177" s="53"/>
      <c r="D177" s="52" t="s">
        <v>399</v>
      </c>
      <c r="E177" s="36">
        <f t="shared" si="80"/>
        <v>0</v>
      </c>
      <c r="F177" s="19">
        <f t="shared" si="80"/>
        <v>0</v>
      </c>
      <c r="G177" s="19">
        <f t="shared" si="80"/>
        <v>0</v>
      </c>
      <c r="H177" s="19">
        <f t="shared" si="80"/>
        <v>0</v>
      </c>
      <c r="I177" s="36">
        <f t="shared" si="80"/>
        <v>0</v>
      </c>
      <c r="J177" s="19">
        <f t="shared" si="80"/>
        <v>0</v>
      </c>
      <c r="K177" s="36">
        <f t="shared" si="80"/>
        <v>0</v>
      </c>
    </row>
    <row r="178" spans="1:11" x14ac:dyDescent="0.15">
      <c r="A178" s="69"/>
      <c r="B178" s="20"/>
      <c r="C178" s="54"/>
      <c r="D178" s="52" t="s">
        <v>400</v>
      </c>
      <c r="E178" s="36">
        <f t="shared" si="80"/>
        <v>0.06</v>
      </c>
      <c r="F178" s="19">
        <f t="shared" si="80"/>
        <v>30.549999999999997</v>
      </c>
      <c r="G178" s="19">
        <f t="shared" si="80"/>
        <v>30.529999999999998</v>
      </c>
      <c r="H178" s="19">
        <f t="shared" si="80"/>
        <v>30.22</v>
      </c>
      <c r="I178" s="36">
        <f t="shared" si="80"/>
        <v>30.2</v>
      </c>
      <c r="J178" s="19">
        <f t="shared" si="80"/>
        <v>0.33</v>
      </c>
      <c r="K178" s="36">
        <f t="shared" si="80"/>
        <v>0.33</v>
      </c>
    </row>
    <row r="179" spans="1:11" x14ac:dyDescent="0.15">
      <c r="A179" s="69"/>
      <c r="B179" s="130"/>
      <c r="C179" s="435" t="s">
        <v>404</v>
      </c>
      <c r="D179" s="436"/>
      <c r="E179" s="27">
        <f t="shared" si="80"/>
        <v>12.37</v>
      </c>
      <c r="F179" s="56">
        <f t="shared" si="80"/>
        <v>7277.83</v>
      </c>
      <c r="G179" s="27"/>
      <c r="H179" s="56">
        <f t="shared" si="80"/>
        <v>7277.83</v>
      </c>
      <c r="I179" s="27"/>
      <c r="J179" s="56">
        <f t="shared" si="80"/>
        <v>0</v>
      </c>
      <c r="K179" s="27"/>
    </row>
    <row r="180" spans="1:11" x14ac:dyDescent="0.15">
      <c r="A180" s="69"/>
      <c r="B180" s="20" t="s">
        <v>32</v>
      </c>
      <c r="C180" s="423" t="s">
        <v>11</v>
      </c>
      <c r="D180" s="52"/>
      <c r="E180" s="39">
        <f t="shared" ref="E180:K185" si="81">SUMIF(E66,"&gt;0")+SUMIF(E72,"&gt;0")</f>
        <v>36.15</v>
      </c>
      <c r="F180" s="18">
        <f t="shared" si="81"/>
        <v>7646.8199999999988</v>
      </c>
      <c r="G180" s="18">
        <f t="shared" si="81"/>
        <v>7646.7000000000007</v>
      </c>
      <c r="H180" s="18">
        <f t="shared" si="81"/>
        <v>6862.6799999999994</v>
      </c>
      <c r="I180" s="18">
        <f t="shared" si="81"/>
        <v>6862.6</v>
      </c>
      <c r="J180" s="18">
        <f t="shared" si="81"/>
        <v>784.14</v>
      </c>
      <c r="K180" s="18">
        <f t="shared" si="81"/>
        <v>784.1</v>
      </c>
    </row>
    <row r="181" spans="1:11" x14ac:dyDescent="0.15">
      <c r="A181" s="69"/>
      <c r="B181" s="20"/>
      <c r="C181" s="51"/>
      <c r="D181" s="52" t="s">
        <v>397</v>
      </c>
      <c r="E181" s="36">
        <f t="shared" si="81"/>
        <v>36.15</v>
      </c>
      <c r="F181" s="19">
        <f t="shared" si="81"/>
        <v>7646.8199999999988</v>
      </c>
      <c r="G181" s="19">
        <f t="shared" si="81"/>
        <v>7646.7000000000007</v>
      </c>
      <c r="H181" s="19">
        <f t="shared" si="81"/>
        <v>6862.6799999999994</v>
      </c>
      <c r="I181" s="36">
        <f t="shared" si="81"/>
        <v>6862.6</v>
      </c>
      <c r="J181" s="19">
        <f t="shared" si="81"/>
        <v>784.14</v>
      </c>
      <c r="K181" s="36">
        <f t="shared" si="81"/>
        <v>784.1</v>
      </c>
    </row>
    <row r="182" spans="1:11" x14ac:dyDescent="0.15">
      <c r="A182" s="69"/>
      <c r="B182" s="20"/>
      <c r="C182" s="53"/>
      <c r="D182" s="52" t="s">
        <v>402</v>
      </c>
      <c r="E182" s="36">
        <f t="shared" si="81"/>
        <v>0</v>
      </c>
      <c r="F182" s="19">
        <f t="shared" si="81"/>
        <v>0</v>
      </c>
      <c r="G182" s="19">
        <f t="shared" si="81"/>
        <v>0</v>
      </c>
      <c r="H182" s="19">
        <f t="shared" si="81"/>
        <v>0</v>
      </c>
      <c r="I182" s="36">
        <f t="shared" si="81"/>
        <v>0</v>
      </c>
      <c r="J182" s="19">
        <f t="shared" si="81"/>
        <v>0</v>
      </c>
      <c r="K182" s="36">
        <f t="shared" si="81"/>
        <v>0</v>
      </c>
    </row>
    <row r="183" spans="1:11" x14ac:dyDescent="0.15">
      <c r="A183" s="69"/>
      <c r="B183" s="20"/>
      <c r="C183" s="53"/>
      <c r="D183" s="52" t="s">
        <v>399</v>
      </c>
      <c r="E183" s="36">
        <f t="shared" si="81"/>
        <v>0</v>
      </c>
      <c r="F183" s="19">
        <f t="shared" si="81"/>
        <v>0</v>
      </c>
      <c r="G183" s="19">
        <f t="shared" si="81"/>
        <v>0</v>
      </c>
      <c r="H183" s="19">
        <f t="shared" si="81"/>
        <v>0</v>
      </c>
      <c r="I183" s="36">
        <f t="shared" si="81"/>
        <v>0</v>
      </c>
      <c r="J183" s="19">
        <f t="shared" si="81"/>
        <v>0</v>
      </c>
      <c r="K183" s="36">
        <f t="shared" si="81"/>
        <v>0</v>
      </c>
    </row>
    <row r="184" spans="1:11" x14ac:dyDescent="0.15">
      <c r="A184" s="69"/>
      <c r="B184" s="20"/>
      <c r="C184" s="54"/>
      <c r="D184" s="52" t="s">
        <v>400</v>
      </c>
      <c r="E184" s="36">
        <f t="shared" si="81"/>
        <v>0</v>
      </c>
      <c r="F184" s="19">
        <f t="shared" si="81"/>
        <v>0</v>
      </c>
      <c r="G184" s="19">
        <f t="shared" si="81"/>
        <v>0</v>
      </c>
      <c r="H184" s="19">
        <f t="shared" si="81"/>
        <v>0</v>
      </c>
      <c r="I184" s="36">
        <f t="shared" si="81"/>
        <v>0</v>
      </c>
      <c r="J184" s="19">
        <f t="shared" si="81"/>
        <v>0</v>
      </c>
      <c r="K184" s="36">
        <f t="shared" si="81"/>
        <v>0</v>
      </c>
    </row>
    <row r="185" spans="1:11" x14ac:dyDescent="0.15">
      <c r="A185" s="69"/>
      <c r="B185" s="130"/>
      <c r="C185" s="435" t="s">
        <v>404</v>
      </c>
      <c r="D185" s="436"/>
      <c r="E185" s="27">
        <f t="shared" si="81"/>
        <v>0</v>
      </c>
      <c r="F185" s="56">
        <f t="shared" si="81"/>
        <v>64120.12</v>
      </c>
      <c r="G185" s="27"/>
      <c r="H185" s="56">
        <f t="shared" si="81"/>
        <v>63655.64</v>
      </c>
      <c r="I185" s="27"/>
      <c r="J185" s="56">
        <f t="shared" si="81"/>
        <v>464.48</v>
      </c>
      <c r="K185" s="27"/>
    </row>
    <row r="186" spans="1:11" x14ac:dyDescent="0.15">
      <c r="A186" s="69"/>
      <c r="B186" s="20" t="s">
        <v>103</v>
      </c>
      <c r="C186" s="423" t="s">
        <v>11</v>
      </c>
      <c r="D186" s="52"/>
      <c r="E186" s="36">
        <f t="shared" ref="E186:K191" si="82">SUMIF(E102,"&gt;0")</f>
        <v>0</v>
      </c>
      <c r="F186" s="19">
        <f t="shared" si="82"/>
        <v>0</v>
      </c>
      <c r="G186" s="19">
        <f t="shared" si="82"/>
        <v>0</v>
      </c>
      <c r="H186" s="19">
        <f t="shared" si="82"/>
        <v>0</v>
      </c>
      <c r="I186" s="19">
        <f t="shared" si="82"/>
        <v>0</v>
      </c>
      <c r="J186" s="19">
        <f t="shared" si="82"/>
        <v>0</v>
      </c>
      <c r="K186" s="19">
        <f t="shared" si="82"/>
        <v>0</v>
      </c>
    </row>
    <row r="187" spans="1:11" x14ac:dyDescent="0.15">
      <c r="A187" s="69"/>
      <c r="B187" s="20"/>
      <c r="C187" s="51"/>
      <c r="D187" s="52" t="s">
        <v>397</v>
      </c>
      <c r="E187" s="36">
        <f t="shared" si="82"/>
        <v>0</v>
      </c>
      <c r="F187" s="19">
        <f t="shared" si="82"/>
        <v>0</v>
      </c>
      <c r="G187" s="19">
        <f t="shared" si="82"/>
        <v>0</v>
      </c>
      <c r="H187" s="19">
        <f t="shared" si="82"/>
        <v>0</v>
      </c>
      <c r="I187" s="36">
        <f t="shared" si="82"/>
        <v>0</v>
      </c>
      <c r="J187" s="19">
        <f t="shared" si="82"/>
        <v>0</v>
      </c>
      <c r="K187" s="36">
        <f t="shared" si="82"/>
        <v>0</v>
      </c>
    </row>
    <row r="188" spans="1:11" x14ac:dyDescent="0.15">
      <c r="A188" s="69"/>
      <c r="B188" s="20"/>
      <c r="C188" s="53"/>
      <c r="D188" s="52" t="s">
        <v>402</v>
      </c>
      <c r="E188" s="36">
        <f t="shared" si="82"/>
        <v>0</v>
      </c>
      <c r="F188" s="19">
        <f t="shared" si="82"/>
        <v>0</v>
      </c>
      <c r="G188" s="19">
        <f t="shared" si="82"/>
        <v>0</v>
      </c>
      <c r="H188" s="19">
        <f t="shared" si="82"/>
        <v>0</v>
      </c>
      <c r="I188" s="36">
        <f t="shared" si="82"/>
        <v>0</v>
      </c>
      <c r="J188" s="19">
        <f t="shared" si="82"/>
        <v>0</v>
      </c>
      <c r="K188" s="36">
        <f t="shared" si="82"/>
        <v>0</v>
      </c>
    </row>
    <row r="189" spans="1:11" x14ac:dyDescent="0.15">
      <c r="A189" s="69"/>
      <c r="B189" s="20"/>
      <c r="C189" s="53"/>
      <c r="D189" s="52" t="s">
        <v>399</v>
      </c>
      <c r="E189" s="36">
        <f t="shared" si="82"/>
        <v>0</v>
      </c>
      <c r="F189" s="19">
        <f t="shared" si="82"/>
        <v>0</v>
      </c>
      <c r="G189" s="19">
        <f t="shared" si="82"/>
        <v>0</v>
      </c>
      <c r="H189" s="19">
        <f t="shared" si="82"/>
        <v>0</v>
      </c>
      <c r="I189" s="36">
        <f t="shared" si="82"/>
        <v>0</v>
      </c>
      <c r="J189" s="19">
        <f t="shared" si="82"/>
        <v>0</v>
      </c>
      <c r="K189" s="36">
        <f t="shared" si="82"/>
        <v>0</v>
      </c>
    </row>
    <row r="190" spans="1:11" x14ac:dyDescent="0.15">
      <c r="A190" s="69"/>
      <c r="B190" s="20"/>
      <c r="C190" s="54"/>
      <c r="D190" s="52" t="s">
        <v>400</v>
      </c>
      <c r="E190" s="36">
        <f t="shared" si="82"/>
        <v>0</v>
      </c>
      <c r="F190" s="19">
        <f t="shared" si="82"/>
        <v>0</v>
      </c>
      <c r="G190" s="19">
        <f t="shared" si="82"/>
        <v>0</v>
      </c>
      <c r="H190" s="19">
        <f t="shared" si="82"/>
        <v>0</v>
      </c>
      <c r="I190" s="36">
        <f t="shared" si="82"/>
        <v>0</v>
      </c>
      <c r="J190" s="19">
        <f t="shared" si="82"/>
        <v>0</v>
      </c>
      <c r="K190" s="36">
        <f t="shared" si="82"/>
        <v>0</v>
      </c>
    </row>
    <row r="191" spans="1:11" x14ac:dyDescent="0.15">
      <c r="A191" s="90"/>
      <c r="B191" s="105"/>
      <c r="C191" s="439" t="s">
        <v>404</v>
      </c>
      <c r="D191" s="440"/>
      <c r="E191" s="92">
        <f t="shared" si="82"/>
        <v>0</v>
      </c>
      <c r="F191" s="98">
        <f t="shared" si="82"/>
        <v>0</v>
      </c>
      <c r="G191" s="92"/>
      <c r="H191" s="98">
        <f t="shared" si="82"/>
        <v>0</v>
      </c>
      <c r="I191" s="92"/>
      <c r="J191" s="98">
        <f t="shared" si="82"/>
        <v>0</v>
      </c>
      <c r="K191" s="92"/>
    </row>
    <row r="192" spans="1:11" ht="12.95" customHeight="1" x14ac:dyDescent="0.15">
      <c r="A192" s="131" t="s">
        <v>692</v>
      </c>
    </row>
    <row r="193" spans="1:1" ht="12.95" customHeight="1" x14ac:dyDescent="0.15">
      <c r="A193" s="6" t="s">
        <v>693</v>
      </c>
    </row>
    <row r="194" spans="1:1" x14ac:dyDescent="0.15">
      <c r="A194" s="6" t="s">
        <v>694</v>
      </c>
    </row>
  </sheetData>
  <mergeCells count="13">
    <mergeCell ref="A6:B6"/>
    <mergeCell ref="A3:B5"/>
    <mergeCell ref="C3:D5"/>
    <mergeCell ref="E3:E5"/>
    <mergeCell ref="F3:K3"/>
    <mergeCell ref="F4:G4"/>
    <mergeCell ref="H4:I4"/>
    <mergeCell ref="J4:K4"/>
    <mergeCell ref="A9:B9"/>
    <mergeCell ref="A11:B11"/>
    <mergeCell ref="A7:B7"/>
    <mergeCell ref="A8:B8"/>
    <mergeCell ref="A10:B10"/>
  </mergeCells>
  <phoneticPr fontId="4"/>
  <conditionalFormatting sqref="A6:B6">
    <cfRule type="cellIs" dxfId="2" priority="1" operator="between">
      <formula>43466</formula>
      <formula>43830</formula>
    </cfRule>
  </conditionalFormatting>
  <dataValidations count="1">
    <dataValidation type="decimal" operator="greaterThanOrEqual" allowBlank="1" showInputMessage="1" showErrorMessage="1" sqref="E13:E17 H13:K17 H19:K23 E19:E23 E25:E29 H25:K29 E31:E35 H31:K35 E37:E41 H37:K41 E43:E47 H43:K47 E49:E53 H49:K53 E55:E59 H55:K59 E61:E65 H61:K65 E67:E71 H67:K71 H73:K77 E97:E101 H97:K101 E91:E95 E73:E77 G80:J83 H78 J78 H85:K89 E85:E89 H91:K95 H103:K125 E103:E125 E192:E193 H192:K193" xr:uid="{AAC9A747-F391-4C55-9AFD-03318C5C562D}">
      <formula1>0</formula1>
    </dataValidation>
  </dataValidations>
  <pageMargins left="0.39370078740157483" right="0.39370078740157483" top="0.78740157480314965" bottom="0.39370078740157483" header="0" footer="0"/>
  <pageSetup paperSize="9" scale="70" fitToHeight="0" pageOrder="overThenDown" orientation="portrait" r:id="rId1"/>
  <headerFooter alignWithMargins="0"/>
  <rowBreaks count="2" manualBreakCount="2">
    <brk id="77" max="10" man="1"/>
    <brk id="161" max="10" man="1"/>
  </rowBreak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57">
    <pageSetUpPr fitToPage="1"/>
  </sheetPr>
  <dimension ref="A1:AB38"/>
  <sheetViews>
    <sheetView view="pageBreakPreview" topLeftCell="Q1" zoomScaleNormal="100" zoomScaleSheetLayoutView="100" workbookViewId="0">
      <selection activeCell="L32" sqref="L32"/>
    </sheetView>
  </sheetViews>
  <sheetFormatPr defaultColWidth="6" defaultRowHeight="13.5" x14ac:dyDescent="0.15"/>
  <cols>
    <col min="1" max="1" width="15.75" customWidth="1"/>
    <col min="2" max="2" width="7.5" style="12" customWidth="1"/>
    <col min="3" max="28" width="13.125" customWidth="1"/>
  </cols>
  <sheetData>
    <row r="1" spans="1:28" x14ac:dyDescent="0.15">
      <c r="A1" t="s">
        <v>695</v>
      </c>
      <c r="B1"/>
    </row>
    <row r="2" spans="1:28" ht="14.25" x14ac:dyDescent="0.15">
      <c r="B2"/>
      <c r="AB2" s="9" t="s">
        <v>426</v>
      </c>
    </row>
    <row r="3" spans="1:28" ht="18" customHeight="1" x14ac:dyDescent="0.15">
      <c r="A3" s="684" t="s">
        <v>705</v>
      </c>
      <c r="B3" s="736"/>
      <c r="C3" s="760" t="s">
        <v>148</v>
      </c>
      <c r="D3" s="692" t="s">
        <v>696</v>
      </c>
      <c r="E3" s="903"/>
      <c r="F3" s="903"/>
      <c r="G3" s="903"/>
      <c r="H3" s="903"/>
      <c r="I3" s="903"/>
      <c r="J3" s="903"/>
      <c r="K3" s="903"/>
      <c r="L3" s="903"/>
      <c r="M3" s="903"/>
      <c r="N3" s="903"/>
      <c r="O3" s="903"/>
      <c r="P3" s="904"/>
      <c r="Q3" s="905" t="s">
        <v>697</v>
      </c>
      <c r="R3" s="905"/>
      <c r="S3" s="905"/>
      <c r="T3" s="905"/>
      <c r="U3" s="905"/>
      <c r="V3" s="905"/>
      <c r="W3" s="905"/>
      <c r="X3" s="905"/>
      <c r="Y3" s="905"/>
      <c r="Z3" s="905"/>
      <c r="AA3" s="905"/>
      <c r="AB3" s="905"/>
    </row>
    <row r="4" spans="1:28" ht="18" customHeight="1" x14ac:dyDescent="0.15">
      <c r="A4" s="739"/>
      <c r="B4" s="740"/>
      <c r="C4" s="761"/>
      <c r="D4" s="654" t="s">
        <v>163</v>
      </c>
      <c r="E4" s="654" t="s">
        <v>429</v>
      </c>
      <c r="F4" s="654" t="s">
        <v>430</v>
      </c>
      <c r="G4" s="654" t="s">
        <v>431</v>
      </c>
      <c r="H4" s="654" t="s">
        <v>432</v>
      </c>
      <c r="I4" s="654" t="s">
        <v>433</v>
      </c>
      <c r="J4" s="654" t="s">
        <v>434</v>
      </c>
      <c r="K4" s="654" t="s">
        <v>435</v>
      </c>
      <c r="L4" s="654" t="s">
        <v>436</v>
      </c>
      <c r="M4" s="654" t="s">
        <v>437</v>
      </c>
      <c r="N4" s="654" t="s">
        <v>438</v>
      </c>
      <c r="O4" s="654" t="s">
        <v>439</v>
      </c>
      <c r="P4" s="654" t="s">
        <v>14</v>
      </c>
      <c r="Q4" s="654" t="s">
        <v>163</v>
      </c>
      <c r="R4" s="654" t="s">
        <v>440</v>
      </c>
      <c r="S4" s="654" t="s">
        <v>441</v>
      </c>
      <c r="T4" s="654" t="s">
        <v>442</v>
      </c>
      <c r="U4" s="654" t="s">
        <v>443</v>
      </c>
      <c r="V4" s="654" t="s">
        <v>444</v>
      </c>
      <c r="W4" s="654" t="s">
        <v>445</v>
      </c>
      <c r="X4" s="654" t="s">
        <v>446</v>
      </c>
      <c r="Y4" s="654" t="s">
        <v>447</v>
      </c>
      <c r="Z4" s="654" t="s">
        <v>448</v>
      </c>
      <c r="AA4" s="654" t="s">
        <v>449</v>
      </c>
      <c r="AB4" s="654" t="s">
        <v>14</v>
      </c>
    </row>
    <row r="5" spans="1:28" ht="13.5" customHeight="1" x14ac:dyDescent="0.15">
      <c r="A5" s="74">
        <v>45383</v>
      </c>
      <c r="B5" s="57" t="s">
        <v>450</v>
      </c>
      <c r="C5" s="42">
        <v>19305</v>
      </c>
      <c r="D5" s="42" cm="1">
        <f t="array" ref="D5">SUMPRODUCT((MOD(ROW(D7:D34)-MIN(ROW(D7:D34)),2)=0)*(D7:D34&gt;0)*D7:D34)</f>
        <v>18070.96</v>
      </c>
      <c r="E5" s="42" cm="1">
        <f t="array" ref="E5">SUMPRODUCT((MOD(ROW(E7:E34)-MIN(ROW(E7:E34)),2)=0)*(E7:E34&gt;0)*E7:E34)</f>
        <v>9692.2900000000009</v>
      </c>
      <c r="F5" s="42" cm="1">
        <f t="array" ref="F5">SUMPRODUCT((MOD(ROW(F7:F34)-MIN(ROW(F7:F34)),2)=0)*(F7:F34&gt;0)*F7:F34)</f>
        <v>5765.4</v>
      </c>
      <c r="G5" s="42" cm="1">
        <f t="array" ref="G5">SUMPRODUCT((MOD(ROW(G7:G34)-MIN(ROW(G7:G34)),2)=0)*(G7:G34&gt;0)*G7:G34)</f>
        <v>0</v>
      </c>
      <c r="H5" s="42" cm="1">
        <f t="array" ref="H5">SUMPRODUCT((MOD(ROW(H7:H34)-MIN(ROW(H7:H34)),2)=0)*(H7:H34&gt;0)*H7:H34)</f>
        <v>0</v>
      </c>
      <c r="I5" s="42" cm="1">
        <f t="array" ref="I5">SUMPRODUCT((MOD(ROW(I7:I34)-MIN(ROW(I7:I34)),2)=0)*(I7:I34&gt;0)*I7:I34)</f>
        <v>0</v>
      </c>
      <c r="J5" s="42" cm="1">
        <f t="array" ref="J5">SUMPRODUCT((MOD(ROW(J7:J34)-MIN(ROW(J7:J34)),2)=0)*(J7:J34&gt;0)*J7:J34)</f>
        <v>0</v>
      </c>
      <c r="K5" s="42" cm="1">
        <f t="array" ref="K5">SUMPRODUCT((MOD(ROW(K7:K34)-MIN(ROW(K7:K34)),2)=0)*(K7:K34&gt;0)*K7:K34)</f>
        <v>2.1799999999999997</v>
      </c>
      <c r="L5" s="42" cm="1">
        <f t="array" ref="L5">SUMPRODUCT((MOD(ROW(L7:L34)-MIN(ROW(L7:L34)),2)=0)*(L7:L34&gt;0)*L7:L34)</f>
        <v>0</v>
      </c>
      <c r="M5" s="42" cm="1">
        <f t="array" ref="M5">SUMPRODUCT((MOD(ROW(M7:M34)-MIN(ROW(M7:M34)),2)=0)*(M7:M34&gt;0)*M7:M34)</f>
        <v>853.95</v>
      </c>
      <c r="N5" s="42" cm="1">
        <f t="array" ref="N5">SUMPRODUCT((MOD(ROW(N7:N34)-MIN(ROW(N7:N34)),2)=0)*(N7:N34&gt;0)*N7:N34)</f>
        <v>0</v>
      </c>
      <c r="O5" s="42" cm="1">
        <f t="array" ref="O5">SUMPRODUCT((MOD(ROW(O7:O34)-MIN(ROW(O7:O34)),2)=0)*(O7:O34&gt;0)*O7:O34)</f>
        <v>0</v>
      </c>
      <c r="P5" s="42" cm="1">
        <f t="array" ref="P5">SUMPRODUCT((MOD(ROW(P7:P34)-MIN(ROW(P7:P34)),2)=0)*(P7:P34&gt;0)*P7:P34)</f>
        <v>1757.1399999999999</v>
      </c>
      <c r="Q5" s="42" cm="1">
        <f t="array" ref="Q5">SUMPRODUCT((MOD(ROW(Q7:Q34)-MIN(ROW(Q7:Q34)),2)=0)*(Q7:Q34&gt;0)*Q7:Q34)</f>
        <v>1233.53</v>
      </c>
      <c r="R5" s="42" cm="1">
        <f t="array" ref="R5">SUMPRODUCT((MOD(ROW(R7:R34)-MIN(ROW(R7:R34)),2)=0)*(R7:R34&gt;0)*R7:R34)</f>
        <v>0</v>
      </c>
      <c r="S5" s="42" cm="1">
        <f t="array" ref="S5">SUMPRODUCT((MOD(ROW(S7:S34)-MIN(ROW(S7:S34)),2)=0)*(S7:S34&gt;0)*S7:S34)</f>
        <v>1.27</v>
      </c>
      <c r="T5" s="42" cm="1">
        <f t="array" ref="T5">SUMPRODUCT((MOD(ROW(T7:T34)-MIN(ROW(T7:T34)),2)=0)*(T7:T34&gt;0)*T7:T34)</f>
        <v>0</v>
      </c>
      <c r="U5" s="42" cm="1">
        <f t="array" ref="U5">SUMPRODUCT((MOD(ROW(U7:U34)-MIN(ROW(U7:U34)),2)=0)*(U7:U34&gt;0)*U7:U34)</f>
        <v>0</v>
      </c>
      <c r="V5" s="42" cm="1">
        <f t="array" ref="V5">SUMPRODUCT((MOD(ROW(V7:V34)-MIN(ROW(V7:V34)),2)=0)*(V7:V34&gt;0)*V7:V34)</f>
        <v>0</v>
      </c>
      <c r="W5" s="42" cm="1">
        <f t="array" ref="W5">SUMPRODUCT((MOD(ROW(W7:W34)-MIN(ROW(W7:W34)),2)=0)*(W7:W34&gt;0)*W7:W34)</f>
        <v>0</v>
      </c>
      <c r="X5" s="42" cm="1">
        <f t="array" ref="X5">SUMPRODUCT((MOD(ROW(X7:X34)-MIN(ROW(X7:X34)),2)=0)*(X7:X34&gt;0)*X7:X34)</f>
        <v>0</v>
      </c>
      <c r="Y5" s="42" cm="1">
        <f t="array" ref="Y5">SUMPRODUCT((MOD(ROW(Y7:Y34)-MIN(ROW(Y7:Y34)),2)=0)*(Y7:Y34&gt;0)*Y7:Y34)</f>
        <v>0</v>
      </c>
      <c r="Z5" s="42" cm="1">
        <f t="array" ref="Z5">SUMPRODUCT((MOD(ROW(Z7:Z34)-MIN(ROW(Z7:Z34)),2)=0)*(Z7:Z34&gt;0)*Z7:Z34)</f>
        <v>0</v>
      </c>
      <c r="AA5" s="42" cm="1">
        <f t="array" ref="AA5">SUMPRODUCT((MOD(ROW(AA7:AA34)-MIN(ROW(AA7:AA34)),2)=0)*(AA7:AA34&gt;0)*AA7:AA34)</f>
        <v>0</v>
      </c>
      <c r="AB5" s="42" cm="1">
        <f t="array" ref="AB5">SUMPRODUCT((MOD(ROW(AB7:AB34)-MIN(ROW(AB7:AB34)),2)=0)*(AB7:AB34&gt;0)*AB7:AB34)</f>
        <v>1232.26</v>
      </c>
    </row>
    <row r="6" spans="1:28" ht="13.5" customHeight="1" thickBot="1" x14ac:dyDescent="0.2">
      <c r="A6" s="140"/>
      <c r="B6" s="58" t="s">
        <v>451</v>
      </c>
      <c r="C6" s="15" cm="1">
        <f t="array" ref="C6">SUMPRODUCT((MOD(ROW(C8:C34)-MIN(ROW(C8:C34)),2)=0)*(C8:C34&gt;0)*C8:C34)</f>
        <v>19304.240000000002</v>
      </c>
      <c r="D6" s="15" cm="1">
        <f t="array" ref="D6">SUMPRODUCT((MOD(ROW(D8:D34)-MIN(ROW(D8:D34)),2)=0)*(D8:D34&gt;0)*D8:D34)</f>
        <v>18070.82</v>
      </c>
      <c r="E6" s="15" cm="1">
        <f t="array" ref="E6">SUMPRODUCT((MOD(ROW(E8:E34)-MIN(ROW(E8:E34)),2)=0)*(E8:E34&gt;0)*E8:E34)</f>
        <v>9692.27</v>
      </c>
      <c r="F6" s="15" cm="1">
        <f t="array" ref="F6">SUMPRODUCT((MOD(ROW(F8:F34)-MIN(ROW(F8:F34)),2)=0)*(F8:F34&gt;0)*F8:F34)</f>
        <v>5765.3899999999994</v>
      </c>
      <c r="G6" s="15" cm="1">
        <f t="array" ref="G6">SUMPRODUCT((MOD(ROW(G8:G34)-MIN(ROW(G8:G34)),2)=0)*(G8:G34&gt;0)*G8:G34)</f>
        <v>0</v>
      </c>
      <c r="H6" s="15" cm="1">
        <f t="array" ref="H6">SUMPRODUCT((MOD(ROW(H8:H34)-MIN(ROW(H8:H34)),2)=0)*(H8:H34&gt;0)*H8:H34)</f>
        <v>0</v>
      </c>
      <c r="I6" s="15" cm="1">
        <f t="array" ref="I6">SUMPRODUCT((MOD(ROW(I8:I34)-MIN(ROW(I8:I34)),2)=0)*(I8:I34&gt;0)*I8:I34)</f>
        <v>0</v>
      </c>
      <c r="J6" s="15" cm="1">
        <f t="array" ref="J6">SUMPRODUCT((MOD(ROW(J8:J34)-MIN(ROW(J8:J34)),2)=0)*(J8:J34&gt;0)*J8:J34)</f>
        <v>0</v>
      </c>
      <c r="K6" s="15" cm="1">
        <f t="array" ref="K6">SUMPRODUCT((MOD(ROW(K8:K34)-MIN(ROW(K8:K34)),2)=0)*(K8:K34&gt;0)*K8:K34)</f>
        <v>2.16</v>
      </c>
      <c r="L6" s="15" cm="1">
        <f t="array" ref="L6">SUMPRODUCT((MOD(ROW(L8:L34)-MIN(ROW(L8:L34)),2)=0)*(L8:L34&gt;0)*L8:L34)</f>
        <v>0</v>
      </c>
      <c r="M6" s="15" cm="1">
        <f t="array" ref="M6">SUMPRODUCT((MOD(ROW(M8:M34)-MIN(ROW(M8:M34)),2)=0)*(M8:M34&gt;0)*M8:M34)</f>
        <v>853.93000000000006</v>
      </c>
      <c r="N6" s="15" cm="1">
        <f t="array" ref="N6">SUMPRODUCT((MOD(ROW(N8:N34)-MIN(ROW(N8:N34)),2)=0)*(N8:N34&gt;0)*N8:N34)</f>
        <v>0</v>
      </c>
      <c r="O6" s="15" cm="1">
        <f t="array" ref="O6">SUMPRODUCT((MOD(ROW(O8:O34)-MIN(ROW(O8:O34)),2)=0)*(O8:O34&gt;0)*O8:O34)</f>
        <v>0</v>
      </c>
      <c r="P6" s="15" cm="1">
        <f t="array" ref="P6">SUMPRODUCT((MOD(ROW(P8:P34)-MIN(ROW(P8:P34)),2)=0)*(P8:P34&gt;0)*P8:P34)</f>
        <v>1757.07</v>
      </c>
      <c r="Q6" s="15" cm="1">
        <f t="array" ref="Q6">SUMPRODUCT((MOD(ROW(Q8:Q34)-MIN(ROW(Q8:Q34)),2)=0)*(Q8:Q34&gt;0)*Q8:Q34)</f>
        <v>1233.42</v>
      </c>
      <c r="R6" s="15" cm="1">
        <f t="array" ref="R6">SUMPRODUCT((MOD(ROW(R8:R34)-MIN(ROW(R8:R34)),2)=0)*(R8:R34&gt;0)*R8:R34)</f>
        <v>0</v>
      </c>
      <c r="S6" s="15" cm="1">
        <f t="array" ref="S6">SUMPRODUCT((MOD(ROW(S8:S34)-MIN(ROW(S8:S34)),2)=0)*(S8:S34&gt;0)*S8:S34)</f>
        <v>1.27</v>
      </c>
      <c r="T6" s="15" cm="1">
        <f t="array" ref="T6">SUMPRODUCT((MOD(ROW(T8:T34)-MIN(ROW(T8:T34)),2)=0)*(T8:T34&gt;0)*T8:T34)</f>
        <v>0</v>
      </c>
      <c r="U6" s="15" cm="1">
        <f t="array" ref="U6">SUMPRODUCT((MOD(ROW(U8:U34)-MIN(ROW(U8:U34)),2)=0)*(U8:U34&gt;0)*U8:U34)</f>
        <v>0</v>
      </c>
      <c r="V6" s="15" cm="1">
        <f t="array" ref="V6">SUMPRODUCT((MOD(ROW(V8:V34)-MIN(ROW(V8:V34)),2)=0)*(V8:V34&gt;0)*V8:V34)</f>
        <v>0</v>
      </c>
      <c r="W6" s="15" cm="1">
        <f t="array" ref="W6">SUMPRODUCT((MOD(ROW(W8:W34)-MIN(ROW(W8:W34)),2)=0)*(W8:W34&gt;0)*W8:W34)</f>
        <v>0</v>
      </c>
      <c r="X6" s="15" cm="1">
        <f t="array" ref="X6">SUMPRODUCT((MOD(ROW(X8:X34)-MIN(ROW(X8:X34)),2)=0)*(X8:X34&gt;0)*X8:X34)</f>
        <v>0</v>
      </c>
      <c r="Y6" s="15" cm="1">
        <f t="array" ref="Y6">SUMPRODUCT((MOD(ROW(Y8:Y34)-MIN(ROW(Y8:Y34)),2)=0)*(Y8:Y34&gt;0)*Y8:Y34)</f>
        <v>0</v>
      </c>
      <c r="Z6" s="15" cm="1">
        <f t="array" ref="Z6">SUMPRODUCT((MOD(ROW(Z8:Z34)-MIN(ROW(Z8:Z34)),2)=0)*(Z8:Z34&gt;0)*Z8:Z34)</f>
        <v>0</v>
      </c>
      <c r="AA6" s="15" cm="1">
        <f t="array" ref="AA6">SUMPRODUCT((MOD(ROW(AA8:AA34)-MIN(ROW(AA8:AA34)),2)=0)*(AA8:AA34&gt;0)*AA8:AA34)</f>
        <v>0</v>
      </c>
      <c r="AB6" s="15" cm="1">
        <f t="array" ref="AB6">SUMPRODUCT((MOD(ROW(AB8:AB34)-MIN(ROW(AB8:AB34)),2)=0)*(AB8:AB34&gt;0)*AB8:AB34)</f>
        <v>1232.1500000000001</v>
      </c>
    </row>
    <row r="7" spans="1:28" ht="13.5" customHeight="1" thickTop="1" x14ac:dyDescent="0.15">
      <c r="A7" s="30" t="s">
        <v>15</v>
      </c>
      <c r="B7" s="61" t="s">
        <v>452</v>
      </c>
      <c r="C7" s="34">
        <f>IF(D7&gt;0,D7,0)+IF(Q7&gt;0,Q7,0)</f>
        <v>0</v>
      </c>
      <c r="D7" s="34">
        <f>SUMIF(E7:L7,"&gt;0")+SUMIF(M7:P7,"&gt;0")</f>
        <v>0</v>
      </c>
      <c r="E7" s="273">
        <v>0</v>
      </c>
      <c r="F7" s="273">
        <v>0</v>
      </c>
      <c r="G7" s="273">
        <v>0</v>
      </c>
      <c r="H7" s="273">
        <v>0</v>
      </c>
      <c r="I7" s="273">
        <v>0</v>
      </c>
      <c r="J7" s="273">
        <v>0</v>
      </c>
      <c r="K7" s="273">
        <v>0</v>
      </c>
      <c r="L7" s="273">
        <v>0</v>
      </c>
      <c r="M7" s="273">
        <v>0</v>
      </c>
      <c r="N7" s="273">
        <v>0</v>
      </c>
      <c r="O7" s="273">
        <v>0</v>
      </c>
      <c r="P7" s="273">
        <v>0</v>
      </c>
      <c r="Q7" s="34">
        <f>SUMIF(R7:AB7,"&gt;0")</f>
        <v>0</v>
      </c>
      <c r="R7" s="273">
        <v>0</v>
      </c>
      <c r="S7" s="273">
        <v>0</v>
      </c>
      <c r="T7" s="273">
        <v>0</v>
      </c>
      <c r="U7" s="273">
        <v>0</v>
      </c>
      <c r="V7" s="273">
        <v>0</v>
      </c>
      <c r="W7" s="273">
        <v>0</v>
      </c>
      <c r="X7" s="273">
        <v>0</v>
      </c>
      <c r="Y7" s="273">
        <v>0</v>
      </c>
      <c r="Z7" s="273">
        <v>0</v>
      </c>
      <c r="AA7" s="273">
        <v>0</v>
      </c>
      <c r="AB7" s="273">
        <v>0</v>
      </c>
    </row>
    <row r="8" spans="1:28" ht="13.5" customHeight="1" x14ac:dyDescent="0.15">
      <c r="A8" s="137"/>
      <c r="B8" s="62" t="s">
        <v>453</v>
      </c>
      <c r="C8" s="491">
        <f t="shared" ref="C8:C34" si="0">IF(D8&gt;0,D8,0)+IF(Q8&gt;0,Q8,0)</f>
        <v>0</v>
      </c>
      <c r="D8" s="29">
        <f t="shared" ref="D8:D34" si="1">SUMIF(E8:L8,"&gt;0")+SUMIF(M8:P8,"&gt;0")</f>
        <v>0</v>
      </c>
      <c r="E8" s="198">
        <v>0</v>
      </c>
      <c r="F8" s="450">
        <v>0</v>
      </c>
      <c r="G8" s="450">
        <v>0</v>
      </c>
      <c r="H8" s="198">
        <v>0</v>
      </c>
      <c r="I8" s="450">
        <v>0</v>
      </c>
      <c r="J8" s="198">
        <v>0</v>
      </c>
      <c r="K8" s="198">
        <v>0</v>
      </c>
      <c r="L8" s="198">
        <v>0</v>
      </c>
      <c r="M8" s="450">
        <v>0</v>
      </c>
      <c r="N8" s="450">
        <v>0</v>
      </c>
      <c r="O8" s="450">
        <v>0</v>
      </c>
      <c r="P8" s="198">
        <v>0</v>
      </c>
      <c r="Q8" s="29">
        <f>SUMIF(R8:AB8,"&gt;0")</f>
        <v>0</v>
      </c>
      <c r="R8" s="198">
        <v>0</v>
      </c>
      <c r="S8" s="198">
        <v>0</v>
      </c>
      <c r="T8" s="450">
        <v>0</v>
      </c>
      <c r="U8" s="198">
        <v>0</v>
      </c>
      <c r="V8" s="450">
        <v>0</v>
      </c>
      <c r="W8" s="198">
        <v>0</v>
      </c>
      <c r="X8" s="450">
        <v>0</v>
      </c>
      <c r="Y8" s="198">
        <v>0</v>
      </c>
      <c r="Z8" s="198">
        <v>0</v>
      </c>
      <c r="AA8" s="198">
        <v>0</v>
      </c>
      <c r="AB8" s="198">
        <v>0</v>
      </c>
    </row>
    <row r="9" spans="1:28" ht="13.5" customHeight="1" x14ac:dyDescent="0.15">
      <c r="A9" s="30" t="s">
        <v>454</v>
      </c>
      <c r="B9" s="63" t="s">
        <v>452</v>
      </c>
      <c r="C9" s="39">
        <f t="shared" si="0"/>
        <v>2263.9</v>
      </c>
      <c r="D9" s="39">
        <f t="shared" si="1"/>
        <v>2106.84</v>
      </c>
      <c r="E9" s="452">
        <v>1715.04</v>
      </c>
      <c r="F9" s="452">
        <v>0</v>
      </c>
      <c r="G9" s="452">
        <v>0</v>
      </c>
      <c r="H9" s="452">
        <v>0</v>
      </c>
      <c r="I9" s="452">
        <v>0</v>
      </c>
      <c r="J9" s="452">
        <v>0</v>
      </c>
      <c r="K9" s="452">
        <v>0</v>
      </c>
      <c r="L9" s="452">
        <v>0</v>
      </c>
      <c r="M9" s="452">
        <v>9.52</v>
      </c>
      <c r="N9" s="452">
        <v>0</v>
      </c>
      <c r="O9" s="452">
        <v>0</v>
      </c>
      <c r="P9" s="452">
        <v>382.28</v>
      </c>
      <c r="Q9" s="39">
        <f t="shared" ref="Q9:Q34" si="2">SUMIF(R9:AB9,"&gt;0")</f>
        <v>157.06</v>
      </c>
      <c r="R9" s="452">
        <v>0</v>
      </c>
      <c r="S9" s="452">
        <v>0</v>
      </c>
      <c r="T9" s="452">
        <v>0</v>
      </c>
      <c r="U9" s="452">
        <v>0</v>
      </c>
      <c r="V9" s="452">
        <v>0</v>
      </c>
      <c r="W9" s="452">
        <v>0</v>
      </c>
      <c r="X9" s="452">
        <v>0</v>
      </c>
      <c r="Y9" s="452">
        <v>0</v>
      </c>
      <c r="Z9" s="452">
        <v>0</v>
      </c>
      <c r="AA9" s="452">
        <v>0</v>
      </c>
      <c r="AB9" s="452">
        <v>157.06</v>
      </c>
    </row>
    <row r="10" spans="1:28" ht="13.5" customHeight="1" x14ac:dyDescent="0.15">
      <c r="A10" s="137"/>
      <c r="B10" s="64" t="s">
        <v>453</v>
      </c>
      <c r="C10" s="27">
        <f t="shared" si="0"/>
        <v>2263.87</v>
      </c>
      <c r="D10" s="27">
        <f t="shared" si="1"/>
        <v>2106.8199999999997</v>
      </c>
      <c r="E10" s="201">
        <v>1715.04</v>
      </c>
      <c r="F10" s="201">
        <v>0</v>
      </c>
      <c r="G10" s="201">
        <v>0</v>
      </c>
      <c r="H10" s="201">
        <v>0</v>
      </c>
      <c r="I10" s="201">
        <v>0</v>
      </c>
      <c r="J10" s="201">
        <v>0</v>
      </c>
      <c r="K10" s="201">
        <v>0</v>
      </c>
      <c r="L10" s="201">
        <v>0</v>
      </c>
      <c r="M10" s="201">
        <v>9.51</v>
      </c>
      <c r="N10" s="201">
        <v>0</v>
      </c>
      <c r="O10" s="201">
        <v>0</v>
      </c>
      <c r="P10" s="201">
        <v>382.27</v>
      </c>
      <c r="Q10" s="27">
        <f t="shared" si="2"/>
        <v>157.05000000000001</v>
      </c>
      <c r="R10" s="201">
        <v>0</v>
      </c>
      <c r="S10" s="201">
        <v>0</v>
      </c>
      <c r="T10" s="201">
        <v>0</v>
      </c>
      <c r="U10" s="201">
        <v>0</v>
      </c>
      <c r="V10" s="201">
        <v>0</v>
      </c>
      <c r="W10" s="201">
        <v>0</v>
      </c>
      <c r="X10" s="201">
        <v>0</v>
      </c>
      <c r="Y10" s="201">
        <v>0</v>
      </c>
      <c r="Z10" s="201">
        <v>0</v>
      </c>
      <c r="AA10" s="201">
        <v>0</v>
      </c>
      <c r="AB10" s="201">
        <v>157.05000000000001</v>
      </c>
    </row>
    <row r="11" spans="1:28" ht="13.5" customHeight="1" x14ac:dyDescent="0.15">
      <c r="A11" s="30" t="s">
        <v>223</v>
      </c>
      <c r="B11" s="63" t="s">
        <v>452</v>
      </c>
      <c r="C11" s="39">
        <f t="shared" si="0"/>
        <v>0</v>
      </c>
      <c r="D11" s="39">
        <f t="shared" si="1"/>
        <v>0</v>
      </c>
      <c r="E11" s="452">
        <v>0</v>
      </c>
      <c r="F11" s="452">
        <v>0</v>
      </c>
      <c r="G11" s="452">
        <v>0</v>
      </c>
      <c r="H11" s="452">
        <v>0</v>
      </c>
      <c r="I11" s="452">
        <v>0</v>
      </c>
      <c r="J11" s="452">
        <v>0</v>
      </c>
      <c r="K11" s="452">
        <v>0</v>
      </c>
      <c r="L11" s="452">
        <v>0</v>
      </c>
      <c r="M11" s="452">
        <v>0</v>
      </c>
      <c r="N11" s="452">
        <v>0</v>
      </c>
      <c r="O11" s="452">
        <v>0</v>
      </c>
      <c r="P11" s="452">
        <v>0</v>
      </c>
      <c r="Q11" s="39">
        <f t="shared" si="2"/>
        <v>0</v>
      </c>
      <c r="R11" s="452">
        <v>0</v>
      </c>
      <c r="S11" s="452">
        <v>0</v>
      </c>
      <c r="T11" s="452">
        <v>0</v>
      </c>
      <c r="U11" s="452">
        <v>0</v>
      </c>
      <c r="V11" s="452">
        <v>0</v>
      </c>
      <c r="W11" s="452">
        <v>0</v>
      </c>
      <c r="X11" s="452">
        <v>0</v>
      </c>
      <c r="Y11" s="452">
        <v>0</v>
      </c>
      <c r="Z11" s="452">
        <v>0</v>
      </c>
      <c r="AA11" s="452">
        <v>0</v>
      </c>
      <c r="AB11" s="452">
        <v>0</v>
      </c>
    </row>
    <row r="12" spans="1:28" ht="13.5" customHeight="1" x14ac:dyDescent="0.15">
      <c r="A12" s="137"/>
      <c r="B12" s="64" t="s">
        <v>453</v>
      </c>
      <c r="C12" s="27">
        <f t="shared" si="0"/>
        <v>0</v>
      </c>
      <c r="D12" s="27">
        <f t="shared" si="1"/>
        <v>0</v>
      </c>
      <c r="E12" s="201">
        <v>0</v>
      </c>
      <c r="F12" s="201">
        <v>0</v>
      </c>
      <c r="G12" s="201">
        <v>0</v>
      </c>
      <c r="H12" s="201">
        <v>0</v>
      </c>
      <c r="I12" s="201">
        <v>0</v>
      </c>
      <c r="J12" s="201">
        <v>0</v>
      </c>
      <c r="K12" s="201">
        <v>0</v>
      </c>
      <c r="L12" s="201">
        <v>0</v>
      </c>
      <c r="M12" s="201">
        <v>0</v>
      </c>
      <c r="N12" s="201">
        <v>0</v>
      </c>
      <c r="O12" s="201">
        <v>0</v>
      </c>
      <c r="P12" s="201">
        <v>0</v>
      </c>
      <c r="Q12" s="27">
        <f t="shared" si="2"/>
        <v>0</v>
      </c>
      <c r="R12" s="201">
        <v>0</v>
      </c>
      <c r="S12" s="201">
        <v>0</v>
      </c>
      <c r="T12" s="201">
        <v>0</v>
      </c>
      <c r="U12" s="201">
        <v>0</v>
      </c>
      <c r="V12" s="201">
        <v>0</v>
      </c>
      <c r="W12" s="201">
        <v>0</v>
      </c>
      <c r="X12" s="201">
        <v>0</v>
      </c>
      <c r="Y12" s="201">
        <v>0</v>
      </c>
      <c r="Z12" s="201">
        <v>0</v>
      </c>
      <c r="AA12" s="201">
        <v>0</v>
      </c>
      <c r="AB12" s="201">
        <v>0</v>
      </c>
    </row>
    <row r="13" spans="1:28" ht="13.5" customHeight="1" x14ac:dyDescent="0.15">
      <c r="A13" s="30" t="s">
        <v>224</v>
      </c>
      <c r="B13" s="63" t="s">
        <v>452</v>
      </c>
      <c r="C13" s="39">
        <f t="shared" si="0"/>
        <v>0</v>
      </c>
      <c r="D13" s="39">
        <f t="shared" si="1"/>
        <v>0</v>
      </c>
      <c r="E13" s="452">
        <v>0</v>
      </c>
      <c r="F13" s="452">
        <v>0</v>
      </c>
      <c r="G13" s="452">
        <v>0</v>
      </c>
      <c r="H13" s="452">
        <v>0</v>
      </c>
      <c r="I13" s="452">
        <v>0</v>
      </c>
      <c r="J13" s="452">
        <v>0</v>
      </c>
      <c r="K13" s="452">
        <v>0</v>
      </c>
      <c r="L13" s="452">
        <v>0</v>
      </c>
      <c r="M13" s="452">
        <v>0</v>
      </c>
      <c r="N13" s="452">
        <v>0</v>
      </c>
      <c r="O13" s="452">
        <v>0</v>
      </c>
      <c r="P13" s="452">
        <v>0</v>
      </c>
      <c r="Q13" s="39">
        <f t="shared" si="2"/>
        <v>0</v>
      </c>
      <c r="R13" s="452">
        <v>0</v>
      </c>
      <c r="S13" s="452">
        <v>0</v>
      </c>
      <c r="T13" s="452">
        <v>0</v>
      </c>
      <c r="U13" s="452">
        <v>0</v>
      </c>
      <c r="V13" s="452">
        <v>0</v>
      </c>
      <c r="W13" s="452">
        <v>0</v>
      </c>
      <c r="X13" s="452">
        <v>0</v>
      </c>
      <c r="Y13" s="452">
        <v>0</v>
      </c>
      <c r="Z13" s="452">
        <v>0</v>
      </c>
      <c r="AA13" s="452">
        <v>0</v>
      </c>
      <c r="AB13" s="452">
        <v>0</v>
      </c>
    </row>
    <row r="14" spans="1:28" ht="13.5" customHeight="1" x14ac:dyDescent="0.15">
      <c r="A14" s="137"/>
      <c r="B14" s="64" t="s">
        <v>453</v>
      </c>
      <c r="C14" s="27">
        <f t="shared" si="0"/>
        <v>0</v>
      </c>
      <c r="D14" s="27">
        <f t="shared" si="1"/>
        <v>0</v>
      </c>
      <c r="E14" s="201">
        <v>0</v>
      </c>
      <c r="F14" s="201">
        <v>0</v>
      </c>
      <c r="G14" s="201">
        <v>0</v>
      </c>
      <c r="H14" s="201">
        <v>0</v>
      </c>
      <c r="I14" s="201">
        <v>0</v>
      </c>
      <c r="J14" s="201">
        <v>0</v>
      </c>
      <c r="K14" s="201">
        <v>0</v>
      </c>
      <c r="L14" s="201">
        <v>0</v>
      </c>
      <c r="M14" s="201">
        <v>0</v>
      </c>
      <c r="N14" s="201">
        <v>0</v>
      </c>
      <c r="O14" s="201">
        <v>0</v>
      </c>
      <c r="P14" s="201">
        <v>0</v>
      </c>
      <c r="Q14" s="27">
        <f t="shared" si="2"/>
        <v>0</v>
      </c>
      <c r="R14" s="201">
        <v>0</v>
      </c>
      <c r="S14" s="201">
        <v>0</v>
      </c>
      <c r="T14" s="201">
        <v>0</v>
      </c>
      <c r="U14" s="201">
        <v>0</v>
      </c>
      <c r="V14" s="201">
        <v>0</v>
      </c>
      <c r="W14" s="201">
        <v>0</v>
      </c>
      <c r="X14" s="201">
        <v>0</v>
      </c>
      <c r="Y14" s="201">
        <v>0</v>
      </c>
      <c r="Z14" s="201">
        <v>0</v>
      </c>
      <c r="AA14" s="201">
        <v>0</v>
      </c>
      <c r="AB14" s="201">
        <v>0</v>
      </c>
    </row>
    <row r="15" spans="1:28" ht="13.5" customHeight="1" x14ac:dyDescent="0.15">
      <c r="A15" s="30" t="s">
        <v>225</v>
      </c>
      <c r="B15" s="63" t="s">
        <v>452</v>
      </c>
      <c r="C15" s="39">
        <f t="shared" si="0"/>
        <v>0</v>
      </c>
      <c r="D15" s="39">
        <f t="shared" si="1"/>
        <v>0</v>
      </c>
      <c r="E15" s="452">
        <v>0</v>
      </c>
      <c r="F15" s="452">
        <v>0</v>
      </c>
      <c r="G15" s="452">
        <v>0</v>
      </c>
      <c r="H15" s="452">
        <v>0</v>
      </c>
      <c r="I15" s="452">
        <v>0</v>
      </c>
      <c r="J15" s="452">
        <v>0</v>
      </c>
      <c r="K15" s="452">
        <v>0</v>
      </c>
      <c r="L15" s="452">
        <v>0</v>
      </c>
      <c r="M15" s="452">
        <v>0</v>
      </c>
      <c r="N15" s="452">
        <v>0</v>
      </c>
      <c r="O15" s="452">
        <v>0</v>
      </c>
      <c r="P15" s="452">
        <v>0</v>
      </c>
      <c r="Q15" s="39">
        <f t="shared" si="2"/>
        <v>0</v>
      </c>
      <c r="R15" s="452">
        <v>0</v>
      </c>
      <c r="S15" s="452">
        <v>0</v>
      </c>
      <c r="T15" s="452">
        <v>0</v>
      </c>
      <c r="U15" s="452">
        <v>0</v>
      </c>
      <c r="V15" s="452">
        <v>0</v>
      </c>
      <c r="W15" s="452">
        <v>0</v>
      </c>
      <c r="X15" s="452">
        <v>0</v>
      </c>
      <c r="Y15" s="452">
        <v>0</v>
      </c>
      <c r="Z15" s="452">
        <v>0</v>
      </c>
      <c r="AA15" s="452">
        <v>0</v>
      </c>
      <c r="AB15" s="452">
        <v>0</v>
      </c>
    </row>
    <row r="16" spans="1:28" ht="13.5" customHeight="1" x14ac:dyDescent="0.15">
      <c r="A16" s="137"/>
      <c r="B16" s="64" t="s">
        <v>453</v>
      </c>
      <c r="C16" s="27">
        <f t="shared" si="0"/>
        <v>0</v>
      </c>
      <c r="D16" s="27">
        <f t="shared" si="1"/>
        <v>0</v>
      </c>
      <c r="E16" s="201">
        <v>0</v>
      </c>
      <c r="F16" s="201">
        <v>0</v>
      </c>
      <c r="G16" s="201">
        <v>0</v>
      </c>
      <c r="H16" s="201">
        <v>0</v>
      </c>
      <c r="I16" s="201">
        <v>0</v>
      </c>
      <c r="J16" s="201">
        <v>0</v>
      </c>
      <c r="K16" s="201">
        <v>0</v>
      </c>
      <c r="L16" s="201">
        <v>0</v>
      </c>
      <c r="M16" s="201">
        <v>0</v>
      </c>
      <c r="N16" s="201">
        <v>0</v>
      </c>
      <c r="O16" s="201">
        <v>0</v>
      </c>
      <c r="P16" s="201">
        <v>0</v>
      </c>
      <c r="Q16" s="27">
        <f t="shared" si="2"/>
        <v>0</v>
      </c>
      <c r="R16" s="201">
        <v>0</v>
      </c>
      <c r="S16" s="201">
        <v>0</v>
      </c>
      <c r="T16" s="201">
        <v>0</v>
      </c>
      <c r="U16" s="201">
        <v>0</v>
      </c>
      <c r="V16" s="201">
        <v>0</v>
      </c>
      <c r="W16" s="201">
        <v>0</v>
      </c>
      <c r="X16" s="201">
        <v>0</v>
      </c>
      <c r="Y16" s="201">
        <v>0</v>
      </c>
      <c r="Z16" s="201">
        <v>0</v>
      </c>
      <c r="AA16" s="201">
        <v>0</v>
      </c>
      <c r="AB16" s="201">
        <v>0</v>
      </c>
    </row>
    <row r="17" spans="1:28" ht="13.5" customHeight="1" x14ac:dyDescent="0.15">
      <c r="A17" s="30" t="s">
        <v>226</v>
      </c>
      <c r="B17" s="63" t="s">
        <v>452</v>
      </c>
      <c r="C17" s="39">
        <f t="shared" si="0"/>
        <v>3602.55</v>
      </c>
      <c r="D17" s="39">
        <f t="shared" si="1"/>
        <v>3602.55</v>
      </c>
      <c r="E17" s="452">
        <v>1588.67</v>
      </c>
      <c r="F17" s="452">
        <v>1376.97</v>
      </c>
      <c r="G17" s="452">
        <v>0</v>
      </c>
      <c r="H17" s="452">
        <v>0</v>
      </c>
      <c r="I17" s="452">
        <v>0</v>
      </c>
      <c r="J17" s="452">
        <v>0</v>
      </c>
      <c r="K17" s="452">
        <v>0</v>
      </c>
      <c r="L17" s="452">
        <v>0</v>
      </c>
      <c r="M17" s="452">
        <v>0</v>
      </c>
      <c r="N17" s="452">
        <v>0</v>
      </c>
      <c r="O17" s="452">
        <v>0</v>
      </c>
      <c r="P17" s="452">
        <v>636.91</v>
      </c>
      <c r="Q17" s="39">
        <f t="shared" si="2"/>
        <v>0</v>
      </c>
      <c r="R17" s="452">
        <v>0</v>
      </c>
      <c r="S17" s="452">
        <v>0</v>
      </c>
      <c r="T17" s="452">
        <v>0</v>
      </c>
      <c r="U17" s="452">
        <v>0</v>
      </c>
      <c r="V17" s="452">
        <v>0</v>
      </c>
      <c r="W17" s="452">
        <v>0</v>
      </c>
      <c r="X17" s="452">
        <v>0</v>
      </c>
      <c r="Y17" s="452">
        <v>0</v>
      </c>
      <c r="Z17" s="452">
        <v>0</v>
      </c>
      <c r="AA17" s="452">
        <v>0</v>
      </c>
      <c r="AB17" s="452">
        <v>0</v>
      </c>
    </row>
    <row r="18" spans="1:28" ht="13.5" customHeight="1" x14ac:dyDescent="0.15">
      <c r="A18" s="137"/>
      <c r="B18" s="64" t="s">
        <v>453</v>
      </c>
      <c r="C18" s="27">
        <f t="shared" si="0"/>
        <v>3602.5400000000004</v>
      </c>
      <c r="D18" s="27">
        <f t="shared" si="1"/>
        <v>3602.5400000000004</v>
      </c>
      <c r="E18" s="201">
        <v>1588.67</v>
      </c>
      <c r="F18" s="201">
        <v>1376.97</v>
      </c>
      <c r="G18" s="201">
        <v>0</v>
      </c>
      <c r="H18" s="201">
        <v>0</v>
      </c>
      <c r="I18" s="201">
        <v>0</v>
      </c>
      <c r="J18" s="201">
        <v>0</v>
      </c>
      <c r="K18" s="201">
        <v>0</v>
      </c>
      <c r="L18" s="201">
        <v>0</v>
      </c>
      <c r="M18" s="201">
        <v>0</v>
      </c>
      <c r="N18" s="201">
        <v>0</v>
      </c>
      <c r="O18" s="201">
        <v>0</v>
      </c>
      <c r="P18" s="201">
        <v>636.9</v>
      </c>
      <c r="Q18" s="27">
        <f t="shared" si="2"/>
        <v>0</v>
      </c>
      <c r="R18" s="201">
        <v>0</v>
      </c>
      <c r="S18" s="201">
        <v>0</v>
      </c>
      <c r="T18" s="201">
        <v>0</v>
      </c>
      <c r="U18" s="201">
        <v>0</v>
      </c>
      <c r="V18" s="201">
        <v>0</v>
      </c>
      <c r="W18" s="201">
        <v>0</v>
      </c>
      <c r="X18" s="201">
        <v>0</v>
      </c>
      <c r="Y18" s="201">
        <v>0</v>
      </c>
      <c r="Z18" s="201">
        <v>0</v>
      </c>
      <c r="AA18" s="201">
        <v>0</v>
      </c>
      <c r="AB18" s="201">
        <v>0</v>
      </c>
    </row>
    <row r="19" spans="1:28" ht="13.5" customHeight="1" x14ac:dyDescent="0.15">
      <c r="A19" s="30" t="s">
        <v>227</v>
      </c>
      <c r="B19" s="63" t="s">
        <v>452</v>
      </c>
      <c r="C19" s="39">
        <f t="shared" si="0"/>
        <v>0</v>
      </c>
      <c r="D19" s="39">
        <f t="shared" si="1"/>
        <v>0</v>
      </c>
      <c r="E19" s="452">
        <v>0</v>
      </c>
      <c r="F19" s="452">
        <v>0</v>
      </c>
      <c r="G19" s="452">
        <v>0</v>
      </c>
      <c r="H19" s="452">
        <v>0</v>
      </c>
      <c r="I19" s="452">
        <v>0</v>
      </c>
      <c r="J19" s="452">
        <v>0</v>
      </c>
      <c r="K19" s="452">
        <v>0</v>
      </c>
      <c r="L19" s="452">
        <v>0</v>
      </c>
      <c r="M19" s="452">
        <v>0</v>
      </c>
      <c r="N19" s="452">
        <v>0</v>
      </c>
      <c r="O19" s="452">
        <v>0</v>
      </c>
      <c r="P19" s="452">
        <v>0</v>
      </c>
      <c r="Q19" s="39">
        <f t="shared" si="2"/>
        <v>0</v>
      </c>
      <c r="R19" s="452">
        <v>0</v>
      </c>
      <c r="S19" s="452">
        <v>0</v>
      </c>
      <c r="T19" s="452">
        <v>0</v>
      </c>
      <c r="U19" s="452">
        <v>0</v>
      </c>
      <c r="V19" s="452">
        <v>0</v>
      </c>
      <c r="W19" s="452">
        <v>0</v>
      </c>
      <c r="X19" s="452">
        <v>0</v>
      </c>
      <c r="Y19" s="452">
        <v>0</v>
      </c>
      <c r="Z19" s="452">
        <v>0</v>
      </c>
      <c r="AA19" s="452">
        <v>0</v>
      </c>
      <c r="AB19" s="452">
        <v>0</v>
      </c>
    </row>
    <row r="20" spans="1:28" ht="13.5" customHeight="1" x14ac:dyDescent="0.15">
      <c r="A20" s="137"/>
      <c r="B20" s="64" t="s">
        <v>453</v>
      </c>
      <c r="C20" s="27">
        <f t="shared" si="0"/>
        <v>0</v>
      </c>
      <c r="D20" s="27">
        <f t="shared" si="1"/>
        <v>0</v>
      </c>
      <c r="E20" s="201">
        <v>0</v>
      </c>
      <c r="F20" s="201">
        <v>0</v>
      </c>
      <c r="G20" s="201">
        <v>0</v>
      </c>
      <c r="H20" s="201">
        <v>0</v>
      </c>
      <c r="I20" s="201">
        <v>0</v>
      </c>
      <c r="J20" s="201">
        <v>0</v>
      </c>
      <c r="K20" s="201">
        <v>0</v>
      </c>
      <c r="L20" s="201">
        <v>0</v>
      </c>
      <c r="M20" s="201">
        <v>0</v>
      </c>
      <c r="N20" s="201">
        <v>0</v>
      </c>
      <c r="O20" s="201">
        <v>0</v>
      </c>
      <c r="P20" s="201">
        <v>0</v>
      </c>
      <c r="Q20" s="27">
        <f t="shared" si="2"/>
        <v>0</v>
      </c>
      <c r="R20" s="201">
        <v>0</v>
      </c>
      <c r="S20" s="201">
        <v>0</v>
      </c>
      <c r="T20" s="201">
        <v>0</v>
      </c>
      <c r="U20" s="201">
        <v>0</v>
      </c>
      <c r="V20" s="201">
        <v>0</v>
      </c>
      <c r="W20" s="201">
        <v>0</v>
      </c>
      <c r="X20" s="201">
        <v>0</v>
      </c>
      <c r="Y20" s="201">
        <v>0</v>
      </c>
      <c r="Z20" s="201">
        <v>0</v>
      </c>
      <c r="AA20" s="201">
        <v>0</v>
      </c>
      <c r="AB20" s="201">
        <v>0</v>
      </c>
    </row>
    <row r="21" spans="1:28" ht="13.5" customHeight="1" x14ac:dyDescent="0.15">
      <c r="A21" s="30" t="s">
        <v>228</v>
      </c>
      <c r="B21" s="63" t="s">
        <v>452</v>
      </c>
      <c r="C21" s="39">
        <f t="shared" si="0"/>
        <v>1189.04</v>
      </c>
      <c r="D21" s="39">
        <f t="shared" si="1"/>
        <v>942.19</v>
      </c>
      <c r="E21" s="452">
        <v>592.03</v>
      </c>
      <c r="F21" s="452">
        <v>0</v>
      </c>
      <c r="G21" s="452">
        <v>0</v>
      </c>
      <c r="H21" s="452">
        <v>0</v>
      </c>
      <c r="I21" s="452">
        <v>0</v>
      </c>
      <c r="J21" s="452">
        <v>0</v>
      </c>
      <c r="K21" s="452">
        <v>0</v>
      </c>
      <c r="L21" s="452">
        <v>0</v>
      </c>
      <c r="M21" s="452">
        <v>350.16</v>
      </c>
      <c r="N21" s="452">
        <v>0</v>
      </c>
      <c r="O21" s="452">
        <v>0</v>
      </c>
      <c r="P21" s="452">
        <v>0</v>
      </c>
      <c r="Q21" s="39">
        <f t="shared" si="2"/>
        <v>246.85</v>
      </c>
      <c r="R21" s="452">
        <v>0</v>
      </c>
      <c r="S21" s="452">
        <v>0</v>
      </c>
      <c r="T21" s="452">
        <v>0</v>
      </c>
      <c r="U21" s="452">
        <v>0</v>
      </c>
      <c r="V21" s="452">
        <v>0</v>
      </c>
      <c r="W21" s="452">
        <v>0</v>
      </c>
      <c r="X21" s="452">
        <v>0</v>
      </c>
      <c r="Y21" s="452">
        <v>0</v>
      </c>
      <c r="Z21" s="452">
        <v>0</v>
      </c>
      <c r="AA21" s="452">
        <v>0</v>
      </c>
      <c r="AB21" s="452">
        <v>246.85</v>
      </c>
    </row>
    <row r="22" spans="1:28" ht="13.5" customHeight="1" x14ac:dyDescent="0.15">
      <c r="A22" s="137"/>
      <c r="B22" s="64" t="s">
        <v>453</v>
      </c>
      <c r="C22" s="27">
        <f t="shared" si="0"/>
        <v>1189.02</v>
      </c>
      <c r="D22" s="27">
        <f t="shared" si="1"/>
        <v>942.18000000000006</v>
      </c>
      <c r="E22" s="201">
        <v>592.02</v>
      </c>
      <c r="F22" s="201">
        <v>0</v>
      </c>
      <c r="G22" s="201">
        <v>0</v>
      </c>
      <c r="H22" s="201">
        <v>0</v>
      </c>
      <c r="I22" s="201">
        <v>0</v>
      </c>
      <c r="J22" s="201">
        <v>0</v>
      </c>
      <c r="K22" s="201">
        <v>0</v>
      </c>
      <c r="L22" s="201">
        <v>0</v>
      </c>
      <c r="M22" s="201">
        <v>350.16</v>
      </c>
      <c r="N22" s="201">
        <v>0</v>
      </c>
      <c r="O22" s="201">
        <v>0</v>
      </c>
      <c r="P22" s="201">
        <v>0</v>
      </c>
      <c r="Q22" s="27">
        <f t="shared" si="2"/>
        <v>246.84</v>
      </c>
      <c r="R22" s="201">
        <v>0</v>
      </c>
      <c r="S22" s="201">
        <v>0</v>
      </c>
      <c r="T22" s="201">
        <v>0</v>
      </c>
      <c r="U22" s="201">
        <v>0</v>
      </c>
      <c r="V22" s="201">
        <v>0</v>
      </c>
      <c r="W22" s="201">
        <v>0</v>
      </c>
      <c r="X22" s="201">
        <v>0</v>
      </c>
      <c r="Y22" s="201">
        <v>0</v>
      </c>
      <c r="Z22" s="201">
        <v>0</v>
      </c>
      <c r="AA22" s="201">
        <v>0</v>
      </c>
      <c r="AB22" s="201">
        <v>246.84</v>
      </c>
    </row>
    <row r="23" spans="1:28" ht="13.5" customHeight="1" x14ac:dyDescent="0.15">
      <c r="A23" s="30" t="s">
        <v>229</v>
      </c>
      <c r="B23" s="63" t="s">
        <v>452</v>
      </c>
      <c r="C23" s="39">
        <f t="shared" si="0"/>
        <v>4602.1899999999987</v>
      </c>
      <c r="D23" s="39">
        <f t="shared" si="1"/>
        <v>4556.7099999999991</v>
      </c>
      <c r="E23" s="452">
        <v>2970.87</v>
      </c>
      <c r="F23" s="452">
        <v>1201.52</v>
      </c>
      <c r="G23" s="452">
        <v>0</v>
      </c>
      <c r="H23" s="452">
        <v>0</v>
      </c>
      <c r="I23" s="452">
        <v>0</v>
      </c>
      <c r="J23" s="452">
        <v>0</v>
      </c>
      <c r="K23" s="452">
        <v>1.88</v>
      </c>
      <c r="L23" s="452">
        <v>0</v>
      </c>
      <c r="M23" s="452">
        <v>1.86</v>
      </c>
      <c r="N23" s="452">
        <v>0</v>
      </c>
      <c r="O23" s="452">
        <v>0</v>
      </c>
      <c r="P23" s="452">
        <v>380.58</v>
      </c>
      <c r="Q23" s="39">
        <f t="shared" si="2"/>
        <v>45.48</v>
      </c>
      <c r="R23" s="452">
        <v>0</v>
      </c>
      <c r="S23" s="452">
        <v>0</v>
      </c>
      <c r="T23" s="452">
        <v>0</v>
      </c>
      <c r="U23" s="452">
        <v>0</v>
      </c>
      <c r="V23" s="452">
        <v>0</v>
      </c>
      <c r="W23" s="452">
        <v>0</v>
      </c>
      <c r="X23" s="452">
        <v>0</v>
      </c>
      <c r="Y23" s="452">
        <v>0</v>
      </c>
      <c r="Z23" s="452">
        <v>0</v>
      </c>
      <c r="AA23" s="452">
        <v>0</v>
      </c>
      <c r="AB23" s="452">
        <v>45.48</v>
      </c>
    </row>
    <row r="24" spans="1:28" ht="13.5" customHeight="1" x14ac:dyDescent="0.15">
      <c r="A24" s="137"/>
      <c r="B24" s="64" t="s">
        <v>453</v>
      </c>
      <c r="C24" s="27">
        <f t="shared" si="0"/>
        <v>4602.1000000000004</v>
      </c>
      <c r="D24" s="27">
        <f t="shared" si="1"/>
        <v>4556.67</v>
      </c>
      <c r="E24" s="201">
        <v>2970.86</v>
      </c>
      <c r="F24" s="201">
        <v>1201.51</v>
      </c>
      <c r="G24" s="201">
        <v>0</v>
      </c>
      <c r="H24" s="201">
        <v>0</v>
      </c>
      <c r="I24" s="201">
        <v>0</v>
      </c>
      <c r="J24" s="201">
        <v>0</v>
      </c>
      <c r="K24" s="201">
        <v>1.87</v>
      </c>
      <c r="L24" s="201">
        <v>0</v>
      </c>
      <c r="M24" s="201">
        <v>1.86</v>
      </c>
      <c r="N24" s="201">
        <v>0</v>
      </c>
      <c r="O24" s="201">
        <v>0</v>
      </c>
      <c r="P24" s="201">
        <v>380.57</v>
      </c>
      <c r="Q24" s="27">
        <f t="shared" si="2"/>
        <v>45.43</v>
      </c>
      <c r="R24" s="201">
        <v>0</v>
      </c>
      <c r="S24" s="201">
        <v>0</v>
      </c>
      <c r="T24" s="201">
        <v>0</v>
      </c>
      <c r="U24" s="201">
        <v>0</v>
      </c>
      <c r="V24" s="201">
        <v>0</v>
      </c>
      <c r="W24" s="201">
        <v>0</v>
      </c>
      <c r="X24" s="201">
        <v>0</v>
      </c>
      <c r="Y24" s="201">
        <v>0</v>
      </c>
      <c r="Z24" s="201">
        <v>0</v>
      </c>
      <c r="AA24" s="201">
        <v>0</v>
      </c>
      <c r="AB24" s="201">
        <v>45.43</v>
      </c>
    </row>
    <row r="25" spans="1:28" ht="13.5" customHeight="1" x14ac:dyDescent="0.15">
      <c r="A25" s="30" t="s">
        <v>230</v>
      </c>
      <c r="B25" s="63" t="s">
        <v>452</v>
      </c>
      <c r="C25" s="39">
        <f t="shared" si="0"/>
        <v>4376.38</v>
      </c>
      <c r="D25" s="39">
        <f t="shared" si="1"/>
        <v>4251.7300000000005</v>
      </c>
      <c r="E25" s="452">
        <v>2684.57</v>
      </c>
      <c r="F25" s="452">
        <v>1299.04</v>
      </c>
      <c r="G25" s="452">
        <v>0</v>
      </c>
      <c r="H25" s="452">
        <v>0</v>
      </c>
      <c r="I25" s="452">
        <v>0</v>
      </c>
      <c r="J25" s="452">
        <v>0</v>
      </c>
      <c r="K25" s="452">
        <v>0.3</v>
      </c>
      <c r="L25" s="452">
        <v>0</v>
      </c>
      <c r="M25" s="452">
        <v>0</v>
      </c>
      <c r="N25" s="452">
        <v>0</v>
      </c>
      <c r="O25" s="452">
        <v>0</v>
      </c>
      <c r="P25" s="452">
        <v>267.82</v>
      </c>
      <c r="Q25" s="39">
        <f t="shared" si="2"/>
        <v>124.65</v>
      </c>
      <c r="R25" s="452">
        <v>0</v>
      </c>
      <c r="S25" s="452">
        <v>0</v>
      </c>
      <c r="T25" s="452">
        <v>0</v>
      </c>
      <c r="U25" s="452">
        <v>0</v>
      </c>
      <c r="V25" s="452">
        <v>0</v>
      </c>
      <c r="W25" s="452">
        <v>0</v>
      </c>
      <c r="X25" s="452">
        <v>0</v>
      </c>
      <c r="Y25" s="452">
        <v>0</v>
      </c>
      <c r="Z25" s="452">
        <v>0</v>
      </c>
      <c r="AA25" s="452">
        <v>0</v>
      </c>
      <c r="AB25" s="452">
        <v>124.65</v>
      </c>
    </row>
    <row r="26" spans="1:28" ht="13.5" customHeight="1" x14ac:dyDescent="0.15">
      <c r="A26" s="137"/>
      <c r="B26" s="64" t="s">
        <v>453</v>
      </c>
      <c r="C26" s="27">
        <f t="shared" si="0"/>
        <v>4376.34</v>
      </c>
      <c r="D26" s="27">
        <f t="shared" si="1"/>
        <v>4251.7</v>
      </c>
      <c r="E26" s="201">
        <v>2684.57</v>
      </c>
      <c r="F26" s="201">
        <v>1299.04</v>
      </c>
      <c r="G26" s="201">
        <v>0</v>
      </c>
      <c r="H26" s="201">
        <v>0</v>
      </c>
      <c r="I26" s="201">
        <v>0</v>
      </c>
      <c r="J26" s="201">
        <v>0</v>
      </c>
      <c r="K26" s="201">
        <v>0.28999999999999998</v>
      </c>
      <c r="L26" s="201">
        <v>0</v>
      </c>
      <c r="M26" s="201">
        <v>0</v>
      </c>
      <c r="N26" s="201">
        <v>0</v>
      </c>
      <c r="O26" s="201">
        <v>0</v>
      </c>
      <c r="P26" s="201">
        <v>267.8</v>
      </c>
      <c r="Q26" s="27">
        <f t="shared" si="2"/>
        <v>124.64</v>
      </c>
      <c r="R26" s="201">
        <v>0</v>
      </c>
      <c r="S26" s="201">
        <v>0</v>
      </c>
      <c r="T26" s="201">
        <v>0</v>
      </c>
      <c r="U26" s="201">
        <v>0</v>
      </c>
      <c r="V26" s="201">
        <v>0</v>
      </c>
      <c r="W26" s="201">
        <v>0</v>
      </c>
      <c r="X26" s="201">
        <v>0</v>
      </c>
      <c r="Y26" s="201">
        <v>0</v>
      </c>
      <c r="Z26" s="201">
        <v>0</v>
      </c>
      <c r="AA26" s="201">
        <v>0</v>
      </c>
      <c r="AB26" s="201">
        <v>124.64</v>
      </c>
    </row>
    <row r="27" spans="1:28" ht="13.5" customHeight="1" x14ac:dyDescent="0.15">
      <c r="A27" s="30" t="s">
        <v>231</v>
      </c>
      <c r="B27" s="63" t="s">
        <v>452</v>
      </c>
      <c r="C27" s="39">
        <f t="shared" si="0"/>
        <v>3270.4300000000003</v>
      </c>
      <c r="D27" s="39">
        <f t="shared" si="1"/>
        <v>2610.94</v>
      </c>
      <c r="E27" s="452">
        <v>141.11000000000001</v>
      </c>
      <c r="F27" s="452">
        <v>1887.87</v>
      </c>
      <c r="G27" s="452">
        <v>0</v>
      </c>
      <c r="H27" s="452">
        <v>0</v>
      </c>
      <c r="I27" s="452">
        <v>0</v>
      </c>
      <c r="J27" s="452">
        <v>0</v>
      </c>
      <c r="K27" s="452">
        <v>0</v>
      </c>
      <c r="L27" s="452">
        <v>0</v>
      </c>
      <c r="M27" s="452">
        <v>492.41</v>
      </c>
      <c r="N27" s="452">
        <v>0</v>
      </c>
      <c r="O27" s="452">
        <v>0</v>
      </c>
      <c r="P27" s="452">
        <v>89.55</v>
      </c>
      <c r="Q27" s="39">
        <f t="shared" si="2"/>
        <v>659.49</v>
      </c>
      <c r="R27" s="452">
        <v>0</v>
      </c>
      <c r="S27" s="452">
        <v>1.27</v>
      </c>
      <c r="T27" s="452">
        <v>0</v>
      </c>
      <c r="U27" s="452">
        <v>0</v>
      </c>
      <c r="V27" s="452">
        <v>0</v>
      </c>
      <c r="W27" s="452">
        <v>0</v>
      </c>
      <c r="X27" s="452">
        <v>0</v>
      </c>
      <c r="Y27" s="452">
        <v>0</v>
      </c>
      <c r="Z27" s="452">
        <v>0</v>
      </c>
      <c r="AA27" s="452">
        <v>0</v>
      </c>
      <c r="AB27" s="452">
        <v>658.22</v>
      </c>
    </row>
    <row r="28" spans="1:28" ht="13.5" customHeight="1" x14ac:dyDescent="0.15">
      <c r="A28" s="137"/>
      <c r="B28" s="64" t="s">
        <v>453</v>
      </c>
      <c r="C28" s="27">
        <f t="shared" si="0"/>
        <v>3270.37</v>
      </c>
      <c r="D28" s="27">
        <f t="shared" si="1"/>
        <v>2610.91</v>
      </c>
      <c r="E28" s="201">
        <v>141.11000000000001</v>
      </c>
      <c r="F28" s="201">
        <v>1887.87</v>
      </c>
      <c r="G28" s="201">
        <v>0</v>
      </c>
      <c r="H28" s="201">
        <v>0</v>
      </c>
      <c r="I28" s="201">
        <v>0</v>
      </c>
      <c r="J28" s="201">
        <v>0</v>
      </c>
      <c r="K28" s="201">
        <v>0</v>
      </c>
      <c r="L28" s="201">
        <v>0</v>
      </c>
      <c r="M28" s="201">
        <v>492.4</v>
      </c>
      <c r="N28" s="201">
        <v>0</v>
      </c>
      <c r="O28" s="201">
        <v>0</v>
      </c>
      <c r="P28" s="201">
        <v>89.53</v>
      </c>
      <c r="Q28" s="27">
        <f t="shared" si="2"/>
        <v>659.46</v>
      </c>
      <c r="R28" s="201">
        <v>0</v>
      </c>
      <c r="S28" s="201">
        <v>1.27</v>
      </c>
      <c r="T28" s="201">
        <v>0</v>
      </c>
      <c r="U28" s="201">
        <v>0</v>
      </c>
      <c r="V28" s="201">
        <v>0</v>
      </c>
      <c r="W28" s="201">
        <v>0</v>
      </c>
      <c r="X28" s="201">
        <v>0</v>
      </c>
      <c r="Y28" s="201">
        <v>0</v>
      </c>
      <c r="Z28" s="201">
        <v>0</v>
      </c>
      <c r="AA28" s="201">
        <v>0</v>
      </c>
      <c r="AB28" s="201">
        <v>658.19</v>
      </c>
    </row>
    <row r="29" spans="1:28" ht="13.5" customHeight="1" x14ac:dyDescent="0.15">
      <c r="A29" s="30" t="s">
        <v>39</v>
      </c>
      <c r="B29" s="63" t="s">
        <v>452</v>
      </c>
      <c r="C29" s="39">
        <f t="shared" si="0"/>
        <v>0</v>
      </c>
      <c r="D29" s="39">
        <f t="shared" si="1"/>
        <v>0</v>
      </c>
      <c r="E29" s="452">
        <v>0</v>
      </c>
      <c r="F29" s="452">
        <v>0</v>
      </c>
      <c r="G29" s="452">
        <v>0</v>
      </c>
      <c r="H29" s="452">
        <v>0</v>
      </c>
      <c r="I29" s="452">
        <v>0</v>
      </c>
      <c r="J29" s="452">
        <v>0</v>
      </c>
      <c r="K29" s="452">
        <v>0</v>
      </c>
      <c r="L29" s="452">
        <v>0</v>
      </c>
      <c r="M29" s="452">
        <v>0</v>
      </c>
      <c r="N29" s="452">
        <v>0</v>
      </c>
      <c r="O29" s="452">
        <v>0</v>
      </c>
      <c r="P29" s="452">
        <v>0</v>
      </c>
      <c r="Q29" s="39">
        <f t="shared" si="2"/>
        <v>0</v>
      </c>
      <c r="R29" s="452">
        <v>0</v>
      </c>
      <c r="S29" s="452">
        <v>0</v>
      </c>
      <c r="T29" s="452">
        <v>0</v>
      </c>
      <c r="U29" s="452">
        <v>0</v>
      </c>
      <c r="V29" s="452">
        <v>0</v>
      </c>
      <c r="W29" s="452">
        <v>0</v>
      </c>
      <c r="X29" s="452">
        <v>0</v>
      </c>
      <c r="Y29" s="452">
        <v>0</v>
      </c>
      <c r="Z29" s="452">
        <v>0</v>
      </c>
      <c r="AA29" s="452">
        <v>0</v>
      </c>
      <c r="AB29" s="452">
        <v>0</v>
      </c>
    </row>
    <row r="30" spans="1:28" ht="13.5" customHeight="1" x14ac:dyDescent="0.15">
      <c r="A30" s="200"/>
      <c r="B30" s="64" t="s">
        <v>453</v>
      </c>
      <c r="C30" s="27">
        <f t="shared" si="0"/>
        <v>0</v>
      </c>
      <c r="D30" s="27">
        <f t="shared" si="1"/>
        <v>0</v>
      </c>
      <c r="E30" s="201">
        <v>0</v>
      </c>
      <c r="F30" s="201">
        <v>0</v>
      </c>
      <c r="G30" s="201">
        <v>0</v>
      </c>
      <c r="H30" s="201">
        <v>0</v>
      </c>
      <c r="I30" s="201">
        <v>0</v>
      </c>
      <c r="J30" s="201">
        <v>0</v>
      </c>
      <c r="K30" s="201">
        <v>0</v>
      </c>
      <c r="L30" s="201">
        <v>0</v>
      </c>
      <c r="M30" s="201">
        <v>0</v>
      </c>
      <c r="N30" s="201">
        <v>0</v>
      </c>
      <c r="O30" s="201">
        <v>0</v>
      </c>
      <c r="P30" s="201">
        <v>0</v>
      </c>
      <c r="Q30" s="27">
        <f t="shared" si="2"/>
        <v>0</v>
      </c>
      <c r="R30" s="201">
        <v>0</v>
      </c>
      <c r="S30" s="201">
        <v>0</v>
      </c>
      <c r="T30" s="201">
        <v>0</v>
      </c>
      <c r="U30" s="201">
        <v>0</v>
      </c>
      <c r="V30" s="201">
        <v>0</v>
      </c>
      <c r="W30" s="201">
        <v>0</v>
      </c>
      <c r="X30" s="201">
        <v>0</v>
      </c>
      <c r="Y30" s="201">
        <v>0</v>
      </c>
      <c r="Z30" s="201">
        <v>0</v>
      </c>
      <c r="AA30" s="201">
        <v>0</v>
      </c>
      <c r="AB30" s="201">
        <v>0</v>
      </c>
    </row>
    <row r="31" spans="1:28" ht="13.5" customHeight="1" x14ac:dyDescent="0.15">
      <c r="A31" s="30" t="s">
        <v>43</v>
      </c>
      <c r="B31" s="63" t="s">
        <v>452</v>
      </c>
      <c r="C31" s="39">
        <f t="shared" si="0"/>
        <v>0</v>
      </c>
      <c r="D31" s="39">
        <f t="shared" si="1"/>
        <v>0</v>
      </c>
      <c r="E31" s="452">
        <v>0</v>
      </c>
      <c r="F31" s="452">
        <v>0</v>
      </c>
      <c r="G31" s="452">
        <v>0</v>
      </c>
      <c r="H31" s="452">
        <v>0</v>
      </c>
      <c r="I31" s="452">
        <v>0</v>
      </c>
      <c r="J31" s="452">
        <v>0</v>
      </c>
      <c r="K31" s="452">
        <v>0</v>
      </c>
      <c r="L31" s="452">
        <v>0</v>
      </c>
      <c r="M31" s="452">
        <v>0</v>
      </c>
      <c r="N31" s="452">
        <v>0</v>
      </c>
      <c r="O31" s="452">
        <v>0</v>
      </c>
      <c r="P31" s="452">
        <v>0</v>
      </c>
      <c r="Q31" s="39">
        <f t="shared" si="2"/>
        <v>0</v>
      </c>
      <c r="R31" s="452">
        <v>0</v>
      </c>
      <c r="S31" s="452">
        <v>0</v>
      </c>
      <c r="T31" s="452">
        <v>0</v>
      </c>
      <c r="U31" s="452">
        <v>0</v>
      </c>
      <c r="V31" s="452">
        <v>0</v>
      </c>
      <c r="W31" s="452">
        <v>0</v>
      </c>
      <c r="X31" s="452">
        <v>0</v>
      </c>
      <c r="Y31" s="452">
        <v>0</v>
      </c>
      <c r="Z31" s="452">
        <v>0</v>
      </c>
      <c r="AA31" s="452">
        <v>0</v>
      </c>
      <c r="AB31" s="452">
        <v>0</v>
      </c>
    </row>
    <row r="32" spans="1:28" ht="13.5" customHeight="1" x14ac:dyDescent="0.15">
      <c r="A32" s="137"/>
      <c r="B32" s="64" t="s">
        <v>453</v>
      </c>
      <c r="C32" s="27">
        <f t="shared" si="0"/>
        <v>0</v>
      </c>
      <c r="D32" s="27">
        <f t="shared" si="1"/>
        <v>0</v>
      </c>
      <c r="E32" s="201">
        <v>0</v>
      </c>
      <c r="F32" s="201">
        <v>0</v>
      </c>
      <c r="G32" s="201">
        <v>0</v>
      </c>
      <c r="H32" s="201">
        <v>0</v>
      </c>
      <c r="I32" s="201">
        <v>0</v>
      </c>
      <c r="J32" s="201">
        <v>0</v>
      </c>
      <c r="K32" s="201">
        <v>0</v>
      </c>
      <c r="L32" s="201">
        <v>0</v>
      </c>
      <c r="M32" s="201">
        <v>0</v>
      </c>
      <c r="N32" s="201">
        <v>0</v>
      </c>
      <c r="O32" s="201">
        <v>0</v>
      </c>
      <c r="P32" s="201">
        <v>0</v>
      </c>
      <c r="Q32" s="27">
        <f t="shared" si="2"/>
        <v>0</v>
      </c>
      <c r="R32" s="201">
        <v>0</v>
      </c>
      <c r="S32" s="201">
        <v>0</v>
      </c>
      <c r="T32" s="201">
        <v>0</v>
      </c>
      <c r="U32" s="201">
        <v>0</v>
      </c>
      <c r="V32" s="201">
        <v>0</v>
      </c>
      <c r="W32" s="201">
        <v>0</v>
      </c>
      <c r="X32" s="201">
        <v>0</v>
      </c>
      <c r="Y32" s="201">
        <v>0</v>
      </c>
      <c r="Z32" s="201">
        <v>0</v>
      </c>
      <c r="AA32" s="201">
        <v>0</v>
      </c>
      <c r="AB32" s="201">
        <v>0</v>
      </c>
    </row>
    <row r="33" spans="1:28" ht="13.5" customHeight="1" x14ac:dyDescent="0.15">
      <c r="A33" s="30" t="s">
        <v>45</v>
      </c>
      <c r="B33" s="63" t="s">
        <v>452</v>
      </c>
      <c r="C33" s="39">
        <f t="shared" si="0"/>
        <v>0</v>
      </c>
      <c r="D33" s="39">
        <f t="shared" si="1"/>
        <v>0</v>
      </c>
      <c r="E33" s="452">
        <v>0</v>
      </c>
      <c r="F33" s="452">
        <v>0</v>
      </c>
      <c r="G33" s="452">
        <v>0</v>
      </c>
      <c r="H33" s="452">
        <v>0</v>
      </c>
      <c r="I33" s="452">
        <v>0</v>
      </c>
      <c r="J33" s="452">
        <v>0</v>
      </c>
      <c r="K33" s="452">
        <v>0</v>
      </c>
      <c r="L33" s="452">
        <v>0</v>
      </c>
      <c r="M33" s="452">
        <v>0</v>
      </c>
      <c r="N33" s="452">
        <v>0</v>
      </c>
      <c r="O33" s="452">
        <v>0</v>
      </c>
      <c r="P33" s="452">
        <v>0</v>
      </c>
      <c r="Q33" s="39">
        <f t="shared" si="2"/>
        <v>0</v>
      </c>
      <c r="R33" s="452">
        <v>0</v>
      </c>
      <c r="S33" s="452">
        <v>0</v>
      </c>
      <c r="T33" s="452">
        <v>0</v>
      </c>
      <c r="U33" s="452">
        <v>0</v>
      </c>
      <c r="V33" s="452">
        <v>0</v>
      </c>
      <c r="W33" s="452">
        <v>0</v>
      </c>
      <c r="X33" s="452">
        <v>0</v>
      </c>
      <c r="Y33" s="452">
        <v>0</v>
      </c>
      <c r="Z33" s="452">
        <v>0</v>
      </c>
      <c r="AA33" s="452">
        <v>0</v>
      </c>
      <c r="AB33" s="452">
        <v>0</v>
      </c>
    </row>
    <row r="34" spans="1:28" ht="13.5" customHeight="1" x14ac:dyDescent="0.15">
      <c r="A34" s="138"/>
      <c r="B34" s="99" t="s">
        <v>453</v>
      </c>
      <c r="C34" s="92">
        <f t="shared" si="0"/>
        <v>0</v>
      </c>
      <c r="D34" s="92">
        <f t="shared" si="1"/>
        <v>0</v>
      </c>
      <c r="E34" s="209">
        <v>0</v>
      </c>
      <c r="F34" s="209">
        <v>0</v>
      </c>
      <c r="G34" s="209">
        <v>0</v>
      </c>
      <c r="H34" s="209">
        <v>0</v>
      </c>
      <c r="I34" s="209">
        <v>0</v>
      </c>
      <c r="J34" s="209">
        <v>0</v>
      </c>
      <c r="K34" s="209">
        <v>0</v>
      </c>
      <c r="L34" s="209">
        <v>0</v>
      </c>
      <c r="M34" s="209">
        <v>0</v>
      </c>
      <c r="N34" s="209">
        <v>0</v>
      </c>
      <c r="O34" s="209">
        <v>0</v>
      </c>
      <c r="P34" s="209">
        <v>0</v>
      </c>
      <c r="Q34" s="92">
        <f t="shared" si="2"/>
        <v>0</v>
      </c>
      <c r="R34" s="209">
        <v>0</v>
      </c>
      <c r="S34" s="209">
        <v>0</v>
      </c>
      <c r="T34" s="209">
        <v>0</v>
      </c>
      <c r="U34" s="209">
        <v>0</v>
      </c>
      <c r="V34" s="209">
        <v>0</v>
      </c>
      <c r="W34" s="209">
        <v>0</v>
      </c>
      <c r="X34" s="209">
        <v>0</v>
      </c>
      <c r="Y34" s="209">
        <v>0</v>
      </c>
      <c r="Z34" s="209">
        <v>0</v>
      </c>
      <c r="AA34" s="209">
        <v>0</v>
      </c>
      <c r="AB34" s="209">
        <v>0</v>
      </c>
    </row>
    <row r="35" spans="1:28" ht="12.95" customHeight="1" x14ac:dyDescent="0.15">
      <c r="A35" s="6" t="s">
        <v>692</v>
      </c>
      <c r="B35" s="126"/>
    </row>
    <row r="36" spans="1:28" ht="12.95" customHeight="1" x14ac:dyDescent="0.15">
      <c r="A36" s="6" t="s">
        <v>698</v>
      </c>
      <c r="B36" s="126"/>
    </row>
    <row r="37" spans="1:28" ht="12.95" customHeight="1" x14ac:dyDescent="0.15">
      <c r="A37" s="6" t="s">
        <v>699</v>
      </c>
      <c r="B37" s="126"/>
    </row>
    <row r="38" spans="1:28" ht="12.95" customHeight="1" x14ac:dyDescent="0.15">
      <c r="A38" s="6"/>
      <c r="B38" s="126"/>
    </row>
  </sheetData>
  <mergeCells count="4">
    <mergeCell ref="C3:C4"/>
    <mergeCell ref="D3:P3"/>
    <mergeCell ref="Q3:AB3"/>
    <mergeCell ref="A3:B4"/>
  </mergeCells>
  <phoneticPr fontId="4"/>
  <conditionalFormatting sqref="A5">
    <cfRule type="cellIs" dxfId="1" priority="1" operator="between">
      <formula>43466</formula>
      <formula>43830</formula>
    </cfRule>
  </conditionalFormatting>
  <conditionalFormatting sqref="B5:B6">
    <cfRule type="cellIs" dxfId="0" priority="2" operator="between">
      <formula>43466</formula>
      <formula>43830</formula>
    </cfRule>
  </conditionalFormatting>
  <dataValidations count="1">
    <dataValidation type="decimal" operator="greaterThanOrEqual" allowBlank="1" showInputMessage="1" showErrorMessage="1" sqref="R7:AB38 E7:P38" xr:uid="{C3A38E62-8911-4594-92B1-ECCEE85A49EB}">
      <formula1>0</formula1>
    </dataValidation>
  </dataValidations>
  <pageMargins left="0.39370078740157483" right="0.11811023622047245" top="0.78740157480314965" bottom="0.19685039370078741" header="0" footer="0"/>
  <pageSetup paperSize="9" scale="39" fitToHeight="0" pageOrder="overThenDown"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F932B-17E2-4C98-8D34-21357152EF24}">
  <sheetPr codeName="Sheet51">
    <pageSetUpPr fitToPage="1"/>
  </sheetPr>
  <dimension ref="A1:I191"/>
  <sheetViews>
    <sheetView view="pageBreakPreview" zoomScaleNormal="100" zoomScaleSheetLayoutView="100" workbookViewId="0">
      <selection activeCell="I20" sqref="I20"/>
    </sheetView>
  </sheetViews>
  <sheetFormatPr defaultRowHeight="13.5" x14ac:dyDescent="0.15"/>
  <cols>
    <col min="1" max="1" width="16.5" customWidth="1"/>
    <col min="2" max="2" width="13.125" customWidth="1"/>
    <col min="3" max="4" width="10.5" customWidth="1"/>
    <col min="5" max="5" width="10.875" customWidth="1"/>
    <col min="6" max="6" width="11.875" customWidth="1"/>
    <col min="7" max="9" width="13.5" customWidth="1"/>
    <col min="10" max="10" width="10.875" customWidth="1"/>
    <col min="11" max="11" width="11.875" customWidth="1"/>
    <col min="12" max="12" width="13.5" customWidth="1"/>
    <col min="13" max="14" width="10.5" customWidth="1"/>
    <col min="15" max="15" width="10.875" customWidth="1"/>
    <col min="16" max="16" width="11.875" customWidth="1"/>
    <col min="17" max="17" width="13.5" customWidth="1"/>
    <col min="18" max="19" width="10.5" customWidth="1"/>
    <col min="20" max="20" width="10.875" customWidth="1"/>
    <col min="21" max="21" width="11.875" customWidth="1"/>
    <col min="22" max="22" width="13.5" customWidth="1"/>
    <col min="23" max="24" width="10.5" customWidth="1"/>
    <col min="25" max="25" width="10.875" customWidth="1"/>
    <col min="26" max="26" width="11.875" customWidth="1"/>
    <col min="27" max="27" width="13.5" customWidth="1"/>
    <col min="28" max="29" width="10.5" customWidth="1"/>
    <col min="30" max="30" width="10.875" customWidth="1"/>
    <col min="31" max="31" width="11.875" customWidth="1"/>
    <col min="32" max="32" width="13.5" customWidth="1"/>
  </cols>
  <sheetData>
    <row r="1" spans="1:9" x14ac:dyDescent="0.15">
      <c r="A1" t="s">
        <v>700</v>
      </c>
    </row>
    <row r="2" spans="1:9" x14ac:dyDescent="0.15">
      <c r="A2" s="67"/>
      <c r="B2" s="67"/>
      <c r="C2" s="67"/>
      <c r="D2" s="67"/>
      <c r="E2" s="67"/>
      <c r="F2" s="67"/>
      <c r="G2" s="67"/>
      <c r="H2" s="67"/>
      <c r="I2" s="40" t="s">
        <v>376</v>
      </c>
    </row>
    <row r="3" spans="1:9" ht="15" customHeight="1" x14ac:dyDescent="0.15">
      <c r="A3" s="864" t="s">
        <v>412</v>
      </c>
      <c r="B3" s="693" t="s">
        <v>568</v>
      </c>
      <c r="C3" s="761" t="s">
        <v>569</v>
      </c>
      <c r="D3" s="761" t="s">
        <v>220</v>
      </c>
      <c r="E3" s="692" t="s">
        <v>570</v>
      </c>
      <c r="F3" s="691"/>
      <c r="G3" s="761" t="s">
        <v>571</v>
      </c>
      <c r="H3" s="692" t="s">
        <v>572</v>
      </c>
      <c r="I3" s="691"/>
    </row>
    <row r="4" spans="1:9" ht="15" customHeight="1" x14ac:dyDescent="0.15">
      <c r="A4" s="868"/>
      <c r="B4" s="769"/>
      <c r="C4" s="761"/>
      <c r="D4" s="761"/>
      <c r="E4" s="22" t="s">
        <v>573</v>
      </c>
      <c r="F4" s="22" t="s">
        <v>574</v>
      </c>
      <c r="G4" s="761"/>
      <c r="H4" s="22" t="s">
        <v>452</v>
      </c>
      <c r="I4" s="22" t="s">
        <v>453</v>
      </c>
    </row>
    <row r="5" spans="1:9" ht="15" customHeight="1" x14ac:dyDescent="0.15">
      <c r="A5" s="884">
        <v>45383</v>
      </c>
      <c r="B5" s="659" t="s">
        <v>129</v>
      </c>
      <c r="C5" s="590" cm="1">
        <f t="array" ref="C5">SUMPRODUCT((MOD(ROW(C17:C184)-MIN(ROW(C17:C184)),12)=0)*(C17:C184&gt;0)*C17:C184)</f>
        <v>0</v>
      </c>
      <c r="D5" s="590" cm="1">
        <f t="array" ref="D5">SUMPRODUCT((MOD(ROW(D17:D184)-MIN(ROW(D17:D184)),12)=0)*(D17:D184&gt;0)*D17:D184)</f>
        <v>0</v>
      </c>
      <c r="E5" s="590" cm="1">
        <f t="array" ref="E5">SUMPRODUCT((MOD(ROW(E17:E184)-MIN(ROW(E17:E184)),12)=0)*(E17:E184&gt;0)*E17:E184)</f>
        <v>0</v>
      </c>
      <c r="F5" s="591" cm="1">
        <f t="array" ref="F5">SUMPRODUCT((MOD(ROW(F17:F184)-MIN(ROW(F17:F184)),12)=0)*(F17:F184&gt;0)*F17:F184)</f>
        <v>0</v>
      </c>
      <c r="G5" s="591" cm="1">
        <f t="array" ref="G5">SUMPRODUCT((MOD(ROW(G17:G184)-MIN(ROW(G17:G184)),12)=0)*(G17:G184&gt;0)*G17:G184)</f>
        <v>0</v>
      </c>
      <c r="H5" s="591" cm="1">
        <f t="array" ref="H5">SUMPRODUCT((MOD(ROW(H17:H184)-MIN(ROW(H17:H184)),12)=0)*(H17:H184&gt;0)*H17:H184)</f>
        <v>0</v>
      </c>
      <c r="I5" s="591" cm="1">
        <f t="array" ref="I5">SUMPRODUCT((MOD(ROW(I17:I184)-MIN(ROW(I17:I184)),12)=0)*(I17:I184&gt;0)*I17:I184)</f>
        <v>0</v>
      </c>
    </row>
    <row r="6" spans="1:9" ht="15" customHeight="1" x14ac:dyDescent="0.15">
      <c r="A6" s="884">
        <v>45383</v>
      </c>
      <c r="B6" s="660" t="s">
        <v>575</v>
      </c>
      <c r="C6" s="134"/>
      <c r="D6" s="134" cm="1">
        <f t="array" ref="D6">SUMPRODUCT((MOD(ROW(D18:D184)-MIN(ROW(D18:D184)),12)=0)*(D18:D184&gt;0)*D18:D184)</f>
        <v>0</v>
      </c>
      <c r="E6" s="134" cm="1">
        <f t="array" ref="E6">SUMPRODUCT((MOD(ROW(E18:E184)-MIN(ROW(E18:E184)),12)=0)*(E18:E184&gt;0)*E18:E184)</f>
        <v>0</v>
      </c>
      <c r="F6" s="593" cm="1">
        <f t="array" ref="F6">SUMPRODUCT((MOD(ROW(F18:F184)-MIN(ROW(F18:F184)),12)=0)*(F18:F184&gt;0)*F18:F184)</f>
        <v>0</v>
      </c>
      <c r="G6" s="593" cm="1">
        <f t="array" ref="G6">SUMPRODUCT((MOD(ROW(G18:G184)-MIN(ROW(G18:G184)),12)=0)*(G18:G184&gt;0)*G18:G184)</f>
        <v>0</v>
      </c>
      <c r="H6" s="593" cm="1">
        <f t="array" ref="H6">SUMPRODUCT((MOD(ROW(H18:H184)-MIN(ROW(H18:H184)),12)=0)*(H18:H184&gt;0)*H18:H184)</f>
        <v>0</v>
      </c>
      <c r="I6" s="593" cm="1">
        <f t="array" ref="I6">SUMPRODUCT((MOD(ROW(I18:I184)-MIN(ROW(I18:I184)),12)=0)*(I18:I184&gt;0)*I18:I184)</f>
        <v>0</v>
      </c>
    </row>
    <row r="7" spans="1:9" ht="15" customHeight="1" x14ac:dyDescent="0.15">
      <c r="A7" s="884">
        <v>45383</v>
      </c>
      <c r="B7" s="660" t="s">
        <v>576</v>
      </c>
      <c r="C7" s="134"/>
      <c r="D7" s="134" cm="1">
        <f t="array" ref="D7">SUMPRODUCT((MOD(ROW(D19:D184)-MIN(ROW(D19:D184)),12)=0)*(D19:D184&gt;0)*D19:D184)</f>
        <v>0</v>
      </c>
      <c r="E7" s="134" cm="1">
        <f t="array" ref="E7">SUMPRODUCT((MOD(ROW(E19:E184)-MIN(ROW(E19:E184)),12)=0)*(E19:E184&gt;0)*E19:E184)</f>
        <v>0</v>
      </c>
      <c r="F7" s="593" cm="1">
        <f t="array" ref="F7">SUMPRODUCT((MOD(ROW(F19:F184)-MIN(ROW(F19:F184)),12)=0)*(F19:F184&gt;0)*F19:F184)</f>
        <v>0</v>
      </c>
      <c r="G7" s="593" cm="1">
        <f t="array" ref="G7">SUMPRODUCT((MOD(ROW(G19:G184)-MIN(ROW(G19:G184)),12)=0)*(G19:G184&gt;0)*G19:G184)</f>
        <v>0</v>
      </c>
      <c r="H7" s="593" cm="1">
        <f t="array" ref="H7">SUMPRODUCT((MOD(ROW(H19:H184)-MIN(ROW(H19:H184)),12)=0)*(H19:H184&gt;0)*H19:H184)</f>
        <v>0</v>
      </c>
      <c r="I7" s="593" cm="1">
        <f t="array" ref="I7">SUMPRODUCT((MOD(ROW(I19:I184)-MIN(ROW(I19:I184)),12)=0)*(I19:I184&gt;0)*I19:I184)</f>
        <v>0</v>
      </c>
    </row>
    <row r="8" spans="1:9" ht="15" customHeight="1" x14ac:dyDescent="0.15">
      <c r="A8" s="884">
        <v>45383</v>
      </c>
      <c r="B8" s="660" t="s">
        <v>577</v>
      </c>
      <c r="C8" s="134"/>
      <c r="D8" s="134" cm="1">
        <f t="array" ref="D8">SUMPRODUCT((MOD(ROW(D20:D184)-MIN(ROW(D20:D184)),12)=0)*(D20:D184&gt;0)*D20:D184)</f>
        <v>0</v>
      </c>
      <c r="E8" s="134" cm="1">
        <f t="array" ref="E8">SUMPRODUCT((MOD(ROW(E20:E184)-MIN(ROW(E20:E184)),12)=0)*(E20:E184&gt;0)*E20:E184)</f>
        <v>0</v>
      </c>
      <c r="F8" s="593" cm="1">
        <f t="array" ref="F8">SUMPRODUCT((MOD(ROW(F20:F184)-MIN(ROW(F20:F184)),12)=0)*(F20:F184&gt;0)*F20:F184)</f>
        <v>0</v>
      </c>
      <c r="G8" s="593" cm="1">
        <f t="array" ref="G8">SUMPRODUCT((MOD(ROW(G20:G184)-MIN(ROW(G20:G184)),12)=0)*(G20:G184&gt;0)*G20:G184)</f>
        <v>0</v>
      </c>
      <c r="H8" s="593" cm="1">
        <f t="array" ref="H8">SUMPRODUCT((MOD(ROW(H20:H184)-MIN(ROW(H20:H184)),12)=0)*(H20:H184&gt;0)*H20:H184)</f>
        <v>0</v>
      </c>
      <c r="I8" s="593" cm="1">
        <f t="array" ref="I8">SUMPRODUCT((MOD(ROW(I20:I184)-MIN(ROW(I20:I184)),12)=0)*(I20:I184&gt;0)*I20:I184)</f>
        <v>0</v>
      </c>
    </row>
    <row r="9" spans="1:9" ht="15" customHeight="1" x14ac:dyDescent="0.15">
      <c r="A9" s="884">
        <v>45383</v>
      </c>
      <c r="B9" s="660" t="s">
        <v>578</v>
      </c>
      <c r="C9" s="134"/>
      <c r="D9" s="134" cm="1">
        <f t="array" ref="D9">SUMPRODUCT((MOD(ROW(D21:D184)-MIN(ROW(D21:D184)),12)=0)*(D21:D184&gt;0)*D21:D184)</f>
        <v>0</v>
      </c>
      <c r="E9" s="134" cm="1">
        <f t="array" ref="E9">SUMPRODUCT((MOD(ROW(E21:E184)-MIN(ROW(E21:E184)),12)=0)*(E21:E184&gt;0)*E21:E184)</f>
        <v>0</v>
      </c>
      <c r="F9" s="593" cm="1">
        <f t="array" ref="F9">SUMPRODUCT((MOD(ROW(F21:F184)-MIN(ROW(F21:F184)),12)=0)*(F21:F184&gt;0)*F21:F184)</f>
        <v>0</v>
      </c>
      <c r="G9" s="593" cm="1">
        <f t="array" ref="G9">SUMPRODUCT((MOD(ROW(G21:G184)-MIN(ROW(G21:G184)),12)=0)*(G21:G184&gt;0)*G21:G184)</f>
        <v>0</v>
      </c>
      <c r="H9" s="593" cm="1">
        <f t="array" ref="H9">SUMPRODUCT((MOD(ROW(H21:H184)-MIN(ROW(H21:H184)),12)=0)*(H21:H184&gt;0)*H21:H184)</f>
        <v>0</v>
      </c>
      <c r="I9" s="593" cm="1">
        <f t="array" ref="I9">SUMPRODUCT((MOD(ROW(I21:I184)-MIN(ROW(I21:I184)),12)=0)*(I21:I184&gt;0)*I21:I184)</f>
        <v>0</v>
      </c>
    </row>
    <row r="10" spans="1:9" ht="15" customHeight="1" x14ac:dyDescent="0.15">
      <c r="A10" s="884">
        <v>45383</v>
      </c>
      <c r="B10" s="660" t="s">
        <v>579</v>
      </c>
      <c r="C10" s="134"/>
      <c r="D10" s="134" cm="1">
        <f t="array" ref="D10">SUMPRODUCT((MOD(ROW(D22:D184)-MIN(ROW(D22:D184)),12)=0)*(D22:D184&gt;0)*D22:D184)</f>
        <v>0</v>
      </c>
      <c r="E10" s="134" cm="1">
        <f t="array" ref="E10">SUMPRODUCT((MOD(ROW(E22:E184)-MIN(ROW(E22:E184)),12)=0)*(E22:E184&gt;0)*E22:E184)</f>
        <v>0</v>
      </c>
      <c r="F10" s="593" cm="1">
        <f t="array" ref="F10">SUMPRODUCT((MOD(ROW(F22:F184)-MIN(ROW(F22:F184)),12)=0)*(F22:F184&gt;0)*F22:F184)</f>
        <v>0</v>
      </c>
      <c r="G10" s="593" cm="1">
        <f t="array" ref="G10">SUMPRODUCT((MOD(ROW(G22:G184)-MIN(ROW(G22:G184)),12)=0)*(G22:G184&gt;0)*G22:G184)</f>
        <v>0</v>
      </c>
      <c r="H10" s="593" cm="1">
        <f t="array" ref="H10">SUMPRODUCT((MOD(ROW(H22:H184)-MIN(ROW(H22:H184)),12)=0)*(H22:H184&gt;0)*H22:H184)</f>
        <v>0</v>
      </c>
      <c r="I10" s="593" cm="1">
        <f t="array" ref="I10">SUMPRODUCT((MOD(ROW(I22:I184)-MIN(ROW(I22:I184)),12)=0)*(I22:I184&gt;0)*I22:I184)</f>
        <v>0</v>
      </c>
    </row>
    <row r="11" spans="1:9" ht="15" customHeight="1" x14ac:dyDescent="0.15">
      <c r="A11" s="884">
        <v>45383</v>
      </c>
      <c r="B11" s="660" t="s">
        <v>580</v>
      </c>
      <c r="C11" s="134"/>
      <c r="D11" s="134" cm="1">
        <f t="array" ref="D11">SUMPRODUCT((MOD(ROW(D23:D184)-MIN(ROW(D23:D184)),12)=0)*(D23:D184&gt;0)*D23:D184)</f>
        <v>0</v>
      </c>
      <c r="E11" s="134" cm="1">
        <f t="array" ref="E11">SUMPRODUCT((MOD(ROW(E23:E184)-MIN(ROW(E23:E184)),12)=0)*(E23:E184&gt;0)*E23:E184)</f>
        <v>0</v>
      </c>
      <c r="F11" s="593" cm="1">
        <f t="array" ref="F11">SUMPRODUCT((MOD(ROW(F23:F184)-MIN(ROW(F23:F184)),12)=0)*(F23:F184&gt;0)*F23:F184)</f>
        <v>0</v>
      </c>
      <c r="G11" s="593" cm="1">
        <f t="array" ref="G11">SUMPRODUCT((MOD(ROW(G23:G184)-MIN(ROW(G23:G184)),12)=0)*(G23:G184&gt;0)*G23:G184)</f>
        <v>0</v>
      </c>
      <c r="H11" s="593" cm="1">
        <f t="array" ref="H11">SUMPRODUCT((MOD(ROW(H23:H184)-MIN(ROW(H23:H184)),12)=0)*(H23:H184&gt;0)*H23:H184)</f>
        <v>0</v>
      </c>
      <c r="I11" s="593" cm="1">
        <f t="array" ref="I11">SUMPRODUCT((MOD(ROW(I23:I184)-MIN(ROW(I23:I184)),12)=0)*(I23:I184&gt;0)*I23:I184)</f>
        <v>0</v>
      </c>
    </row>
    <row r="12" spans="1:9" ht="15" customHeight="1" x14ac:dyDescent="0.15">
      <c r="A12" s="884">
        <v>45383</v>
      </c>
      <c r="B12" s="660" t="s">
        <v>581</v>
      </c>
      <c r="C12" s="134" cm="1">
        <f t="array" ref="C12">SUMPRODUCT((MOD(ROW(C24:C184)-MIN(ROW(C24:C184)),12)=0)*(C24:C184&gt;0)*C24:C184)</f>
        <v>0</v>
      </c>
      <c r="D12" s="134" cm="1">
        <f t="array" ref="D12">SUMPRODUCT((MOD(ROW(D24:D184)-MIN(ROW(D24:D184)),12)=0)*(D24:D184&gt;0)*D24:D184)</f>
        <v>0</v>
      </c>
      <c r="E12" s="134" cm="1">
        <f t="array" ref="E12">SUMPRODUCT((MOD(ROW(E24:E184)-MIN(ROW(E24:E184)),12)=0)*(E24:E184&gt;0)*E24:E184)</f>
        <v>0</v>
      </c>
      <c r="F12" s="593" cm="1">
        <f t="array" ref="F12">SUMPRODUCT((MOD(ROW(F24:F184)-MIN(ROW(F24:F184)),12)=0)*(F24:F184&gt;0)*F24:F184)</f>
        <v>0</v>
      </c>
      <c r="G12" s="593" cm="1">
        <f t="array" ref="G12">SUMPRODUCT((MOD(ROW(G24:G184)-MIN(ROW(G24:G184)),12)=0)*(G24:G184&gt;0)*G24:G184)</f>
        <v>0</v>
      </c>
      <c r="H12" s="593" cm="1">
        <f t="array" ref="H12">SUMPRODUCT((MOD(ROW(H24:H184)-MIN(ROW(H24:H184)),12)=0)*(H24:H184&gt;0)*H24:H184)</f>
        <v>0</v>
      </c>
      <c r="I12" s="593" cm="1">
        <f t="array" ref="I12">SUMPRODUCT((MOD(ROW(I24:I184)-MIN(ROW(I24:I184)),12)=0)*(I24:I184&gt;0)*I24:I184)</f>
        <v>0</v>
      </c>
    </row>
    <row r="13" spans="1:9" ht="15" customHeight="1" x14ac:dyDescent="0.15">
      <c r="A13" s="884">
        <v>45383</v>
      </c>
      <c r="B13" s="660" t="s">
        <v>582</v>
      </c>
      <c r="C13" s="134" cm="1">
        <f t="array" ref="C13">SUMPRODUCT((MOD(ROW(C25:C184)-MIN(ROW(C25:C184)),12)=0)*(C25:C184&gt;0)*C25:C184)</f>
        <v>0</v>
      </c>
      <c r="D13" s="134" cm="1">
        <f t="array" ref="D13">SUMPRODUCT((MOD(ROW(D25:D184)-MIN(ROW(D25:D184)),12)=0)*(D25:D184&gt;0)*D25:D184)</f>
        <v>0</v>
      </c>
      <c r="E13" s="134" cm="1">
        <f t="array" ref="E13">SUMPRODUCT((MOD(ROW(E25:E184)-MIN(ROW(E25:E184)),12)=0)*(E25:E184&gt;0)*E25:E184)</f>
        <v>0</v>
      </c>
      <c r="F13" s="593" cm="1">
        <f t="array" ref="F13">SUMPRODUCT((MOD(ROW(F25:F184)-MIN(ROW(F25:F184)),12)=0)*(F25:F184&gt;0)*F25:F184)</f>
        <v>0</v>
      </c>
      <c r="G13" s="593" cm="1">
        <f t="array" ref="G13">SUMPRODUCT((MOD(ROW(G25:G184)-MIN(ROW(G25:G184)),12)=0)*(G25:G184&gt;0)*G25:G184)</f>
        <v>0</v>
      </c>
      <c r="H13" s="593" cm="1">
        <f t="array" ref="H13">SUMPRODUCT((MOD(ROW(H25:H184)-MIN(ROW(H25:H184)),12)=0)*(H25:H184&gt;0)*H25:H184)</f>
        <v>0</v>
      </c>
      <c r="I13" s="593" cm="1">
        <f t="array" ref="I13">SUMPRODUCT((MOD(ROW(I25:I184)-MIN(ROW(I25:I184)),12)=0)*(I25:I184&gt;0)*I25:I184)</f>
        <v>0</v>
      </c>
    </row>
    <row r="14" spans="1:9" ht="15" customHeight="1" x14ac:dyDescent="0.15">
      <c r="A14" s="884">
        <v>45383</v>
      </c>
      <c r="B14" s="660" t="s">
        <v>583</v>
      </c>
      <c r="C14" s="134" cm="1">
        <f t="array" ref="C14">SUMPRODUCT((MOD(ROW(C26:C184)-MIN(ROW(C26:C184)),12)=0)*(C26:C184&gt;0)*C26:C184)</f>
        <v>0</v>
      </c>
      <c r="D14" s="134" cm="1">
        <f t="array" ref="D14">SUMPRODUCT((MOD(ROW(D26:D184)-MIN(ROW(D26:D184)),12)=0)*(D26:D184&gt;0)*D26:D184)</f>
        <v>0</v>
      </c>
      <c r="E14" s="134" cm="1">
        <f t="array" ref="E14">SUMPRODUCT((MOD(ROW(E26:E184)-MIN(ROW(E26:E184)),12)=0)*(E26:E184&gt;0)*E26:E184)</f>
        <v>0</v>
      </c>
      <c r="F14" s="593" cm="1">
        <f t="array" ref="F14">SUMPRODUCT((MOD(ROW(F26:F184)-MIN(ROW(F26:F184)),12)=0)*(F26:F184&gt;0)*F26:F184)</f>
        <v>0</v>
      </c>
      <c r="G14" s="593" cm="1">
        <f t="array" ref="G14">SUMPRODUCT((MOD(ROW(G26:G184)-MIN(ROW(G26:G184)),12)=0)*(G26:G184&gt;0)*G26:G184)</f>
        <v>0</v>
      </c>
      <c r="H14" s="593" cm="1">
        <f t="array" ref="H14">SUMPRODUCT((MOD(ROW(H26:H184)-MIN(ROW(H26:H184)),12)=0)*(H26:H184&gt;0)*H26:H184)</f>
        <v>0</v>
      </c>
      <c r="I14" s="593" cm="1">
        <f t="array" ref="I14">SUMPRODUCT((MOD(ROW(I26:I184)-MIN(ROW(I26:I184)),12)=0)*(I26:I184&gt;0)*I26:I184)</f>
        <v>0</v>
      </c>
    </row>
    <row r="15" spans="1:9" ht="13.5" customHeight="1" x14ac:dyDescent="0.15">
      <c r="A15" s="884">
        <v>45383</v>
      </c>
      <c r="B15" s="661" t="s">
        <v>584</v>
      </c>
      <c r="C15" s="491"/>
      <c r="D15" s="491" cm="1">
        <f t="array" ref="D15">SUMPRODUCT((MOD(ROW(D27:D184)-MIN(ROW(D27:D184)),12)=0)*(D27:D184&gt;0)*D27:D184)</f>
        <v>0</v>
      </c>
      <c r="E15" s="491" cm="1">
        <f t="array" ref="E15">SUMPRODUCT((MOD(ROW(E27:E184)-MIN(ROW(E27:E184)),12)=0)*(E27:E184&gt;0)*E27:E184)</f>
        <v>0</v>
      </c>
      <c r="F15" s="655" cm="1">
        <f t="array" ref="F15">SUMPRODUCT((MOD(ROW(F27:F184)-MIN(ROW(F27:F184)),12)=0)*(F27:F184&gt;0)*F27:F184)</f>
        <v>0</v>
      </c>
      <c r="G15" s="655" cm="1">
        <f t="array" ref="G15">SUMPRODUCT((MOD(ROW(G27:G184)-MIN(ROW(G27:G184)),12)=0)*(G27:G184&gt;0)*G27:G184)</f>
        <v>0</v>
      </c>
      <c r="H15" s="655" cm="1">
        <f t="array" ref="H15">SUMPRODUCT((MOD(ROW(H27:H184)-MIN(ROW(H27:H184)),12)=0)*(H27:H184&gt;0)*H27:H184)</f>
        <v>0</v>
      </c>
      <c r="I15" s="655" cm="1">
        <f t="array" ref="I15">SUMPRODUCT((MOD(ROW(I27:I184)-MIN(ROW(I27:I184)),12)=0)*(I27:I184&gt;0)*I27:I184)</f>
        <v>0</v>
      </c>
    </row>
    <row r="16" spans="1:9" ht="13.5" customHeight="1" thickBot="1" x14ac:dyDescent="0.2">
      <c r="A16" s="906">
        <v>45383</v>
      </c>
      <c r="B16" s="661" t="s">
        <v>369</v>
      </c>
      <c r="C16" s="491"/>
      <c r="D16" s="491" cm="1">
        <f t="array" ref="D16">SUMPRODUCT((MOD(ROW(D28:D184)-MIN(ROW(D28:D184)),12)=0)*(D28:D184&gt;0)*D28:D184)</f>
        <v>0</v>
      </c>
      <c r="E16" s="491" cm="1">
        <f t="array" ref="E16">SUMPRODUCT((MOD(ROW(E28:E184)-MIN(ROW(E28:E184)),12)=0)*(E28:E184&gt;0)*E28:E184)</f>
        <v>0</v>
      </c>
      <c r="F16" s="655" cm="1">
        <f t="array" ref="F16">SUMPRODUCT((MOD(ROW(F28:F184)-MIN(ROW(F28:F184)),12)=0)*(F28:F184&gt;0)*F28:F184)</f>
        <v>0</v>
      </c>
      <c r="G16" s="655" cm="1">
        <f t="array" ref="G16">SUMPRODUCT((MOD(ROW(G28:G184)-MIN(ROW(G28:G184)),12)=0)*(G28:G184&gt;0)*G28:G184)</f>
        <v>0</v>
      </c>
      <c r="H16" s="655" cm="1">
        <f t="array" ref="H16">SUMPRODUCT((MOD(ROW(H28:H184)-MIN(ROW(H28:H184)),12)=0)*(H28:H184&gt;0)*H28:H184)</f>
        <v>0</v>
      </c>
      <c r="I16" s="655" cm="1">
        <f t="array" ref="I16">SUMPRODUCT((MOD(ROW(I28:I184)-MIN(ROW(I28:I184)),12)=0)*(I28:I184&gt;0)*I28:I184)</f>
        <v>0</v>
      </c>
    </row>
    <row r="17" spans="1:9" ht="13.5" customHeight="1" thickTop="1" x14ac:dyDescent="0.15">
      <c r="A17" s="886" t="s">
        <v>130</v>
      </c>
      <c r="B17" s="662" t="s">
        <v>129</v>
      </c>
      <c r="C17" s="136">
        <f>SUM(C24:C26)</f>
        <v>0</v>
      </c>
      <c r="D17" s="136">
        <f t="shared" ref="D17:I17" si="0">SUM(D18:D28)</f>
        <v>0</v>
      </c>
      <c r="E17" s="136">
        <f t="shared" si="0"/>
        <v>0</v>
      </c>
      <c r="F17" s="598">
        <f t="shared" si="0"/>
        <v>0</v>
      </c>
      <c r="G17" s="598">
        <f t="shared" si="0"/>
        <v>0</v>
      </c>
      <c r="H17" s="598">
        <f t="shared" si="0"/>
        <v>0</v>
      </c>
      <c r="I17" s="598">
        <f t="shared" si="0"/>
        <v>0</v>
      </c>
    </row>
    <row r="18" spans="1:9" ht="13.5" customHeight="1" x14ac:dyDescent="0.15">
      <c r="A18" s="761" t="s">
        <v>130</v>
      </c>
      <c r="B18" s="663" t="s">
        <v>575</v>
      </c>
      <c r="C18" s="36"/>
      <c r="D18" s="274"/>
      <c r="E18" s="274"/>
      <c r="F18" s="656"/>
      <c r="G18" s="656"/>
      <c r="H18" s="656"/>
      <c r="I18" s="656"/>
    </row>
    <row r="19" spans="1:9" x14ac:dyDescent="0.15">
      <c r="A19" s="761" t="s">
        <v>130</v>
      </c>
      <c r="B19" s="660" t="s">
        <v>576</v>
      </c>
      <c r="C19" s="134"/>
      <c r="D19" s="382"/>
      <c r="E19" s="382"/>
      <c r="F19" s="599"/>
      <c r="G19" s="599"/>
      <c r="H19" s="599"/>
      <c r="I19" s="599"/>
    </row>
    <row r="20" spans="1:9" x14ac:dyDescent="0.15">
      <c r="A20" s="761" t="s">
        <v>130</v>
      </c>
      <c r="B20" s="660" t="s">
        <v>577</v>
      </c>
      <c r="C20" s="134"/>
      <c r="D20" s="382"/>
      <c r="E20" s="382"/>
      <c r="F20" s="599"/>
      <c r="G20" s="599"/>
      <c r="H20" s="599"/>
      <c r="I20" s="599"/>
    </row>
    <row r="21" spans="1:9" x14ac:dyDescent="0.15">
      <c r="A21" s="761" t="s">
        <v>130</v>
      </c>
      <c r="B21" s="660" t="s">
        <v>578</v>
      </c>
      <c r="C21" s="134"/>
      <c r="D21" s="382"/>
      <c r="E21" s="382"/>
      <c r="F21" s="599"/>
      <c r="G21" s="599"/>
      <c r="H21" s="599"/>
      <c r="I21" s="599"/>
    </row>
    <row r="22" spans="1:9" x14ac:dyDescent="0.15">
      <c r="A22" s="761" t="s">
        <v>130</v>
      </c>
      <c r="B22" s="660" t="s">
        <v>579</v>
      </c>
      <c r="C22" s="134"/>
      <c r="D22" s="382"/>
      <c r="E22" s="382"/>
      <c r="F22" s="599"/>
      <c r="G22" s="599"/>
      <c r="H22" s="599"/>
      <c r="I22" s="599"/>
    </row>
    <row r="23" spans="1:9" x14ac:dyDescent="0.15">
      <c r="A23" s="761" t="s">
        <v>130</v>
      </c>
      <c r="B23" s="660" t="s">
        <v>580</v>
      </c>
      <c r="C23" s="134"/>
      <c r="D23" s="382"/>
      <c r="E23" s="382"/>
      <c r="F23" s="599"/>
      <c r="G23" s="599"/>
      <c r="H23" s="599"/>
      <c r="I23" s="599"/>
    </row>
    <row r="24" spans="1:9" x14ac:dyDescent="0.15">
      <c r="A24" s="761" t="s">
        <v>130</v>
      </c>
      <c r="B24" s="660" t="s">
        <v>581</v>
      </c>
      <c r="C24" s="382"/>
      <c r="D24" s="382"/>
      <c r="E24" s="382"/>
      <c r="F24" s="599"/>
      <c r="G24" s="599"/>
      <c r="H24" s="599"/>
      <c r="I24" s="599"/>
    </row>
    <row r="25" spans="1:9" x14ac:dyDescent="0.15">
      <c r="A25" s="761" t="s">
        <v>130</v>
      </c>
      <c r="B25" s="660" t="s">
        <v>582</v>
      </c>
      <c r="C25" s="382"/>
      <c r="D25" s="382"/>
      <c r="E25" s="382"/>
      <c r="F25" s="599"/>
      <c r="G25" s="599"/>
      <c r="H25" s="599"/>
      <c r="I25" s="599"/>
    </row>
    <row r="26" spans="1:9" x14ac:dyDescent="0.15">
      <c r="A26" s="761" t="s">
        <v>130</v>
      </c>
      <c r="B26" s="660" t="s">
        <v>583</v>
      </c>
      <c r="C26" s="382"/>
      <c r="D26" s="382"/>
      <c r="E26" s="382"/>
      <c r="F26" s="599"/>
      <c r="G26" s="599"/>
      <c r="H26" s="599"/>
      <c r="I26" s="599"/>
    </row>
    <row r="27" spans="1:9" x14ac:dyDescent="0.15">
      <c r="A27" s="761" t="s">
        <v>130</v>
      </c>
      <c r="B27" s="660" t="s">
        <v>584</v>
      </c>
      <c r="C27" s="134"/>
      <c r="D27" s="382"/>
      <c r="E27" s="382"/>
      <c r="F27" s="599"/>
      <c r="G27" s="599"/>
      <c r="H27" s="599"/>
      <c r="I27" s="599"/>
    </row>
    <row r="28" spans="1:9" x14ac:dyDescent="0.15">
      <c r="A28" s="882" t="s">
        <v>130</v>
      </c>
      <c r="B28" s="661" t="s">
        <v>369</v>
      </c>
      <c r="C28" s="491"/>
      <c r="D28" s="492"/>
      <c r="E28" s="492"/>
      <c r="F28" s="657"/>
      <c r="G28" s="657"/>
      <c r="H28" s="657"/>
      <c r="I28" s="657"/>
    </row>
    <row r="29" spans="1:9" x14ac:dyDescent="0.15">
      <c r="A29" s="694" t="s">
        <v>131</v>
      </c>
      <c r="B29" s="602" t="s">
        <v>129</v>
      </c>
      <c r="C29" s="39">
        <f>SUM(C36:C38)</f>
        <v>0</v>
      </c>
      <c r="D29" s="39">
        <f t="shared" ref="D29:I29" si="1">SUM(D30:D40)</f>
        <v>0</v>
      </c>
      <c r="E29" s="39">
        <f t="shared" si="1"/>
        <v>0</v>
      </c>
      <c r="F29" s="603">
        <f t="shared" si="1"/>
        <v>0</v>
      </c>
      <c r="G29" s="603">
        <f t="shared" si="1"/>
        <v>0</v>
      </c>
      <c r="H29" s="603">
        <f t="shared" si="1"/>
        <v>0</v>
      </c>
      <c r="I29" s="603">
        <f t="shared" si="1"/>
        <v>0</v>
      </c>
    </row>
    <row r="30" spans="1:9" x14ac:dyDescent="0.15">
      <c r="A30" s="761" t="s">
        <v>131</v>
      </c>
      <c r="B30" s="592" t="s">
        <v>575</v>
      </c>
      <c r="C30" s="134"/>
      <c r="D30" s="382"/>
      <c r="E30" s="382"/>
      <c r="F30" s="599"/>
      <c r="G30" s="599"/>
      <c r="H30" s="599"/>
      <c r="I30" s="599"/>
    </row>
    <row r="31" spans="1:9" x14ac:dyDescent="0.15">
      <c r="A31" s="761" t="s">
        <v>131</v>
      </c>
      <c r="B31" s="592" t="s">
        <v>576</v>
      </c>
      <c r="C31" s="134"/>
      <c r="D31" s="382"/>
      <c r="E31" s="382"/>
      <c r="F31" s="599"/>
      <c r="G31" s="599"/>
      <c r="H31" s="599"/>
      <c r="I31" s="599"/>
    </row>
    <row r="32" spans="1:9" x14ac:dyDescent="0.15">
      <c r="A32" s="761" t="s">
        <v>131</v>
      </c>
      <c r="B32" s="592" t="s">
        <v>577</v>
      </c>
      <c r="C32" s="134"/>
      <c r="D32" s="382"/>
      <c r="E32" s="382"/>
      <c r="F32" s="599"/>
      <c r="G32" s="599"/>
      <c r="H32" s="599"/>
      <c r="I32" s="599"/>
    </row>
    <row r="33" spans="1:9" x14ac:dyDescent="0.15">
      <c r="A33" s="761" t="s">
        <v>131</v>
      </c>
      <c r="B33" s="592" t="s">
        <v>578</v>
      </c>
      <c r="C33" s="134"/>
      <c r="D33" s="382"/>
      <c r="E33" s="382"/>
      <c r="F33" s="599"/>
      <c r="G33" s="599"/>
      <c r="H33" s="599"/>
      <c r="I33" s="599"/>
    </row>
    <row r="34" spans="1:9" x14ac:dyDescent="0.15">
      <c r="A34" s="761" t="s">
        <v>131</v>
      </c>
      <c r="B34" s="592" t="s">
        <v>579</v>
      </c>
      <c r="C34" s="134"/>
      <c r="D34" s="382"/>
      <c r="E34" s="382"/>
      <c r="F34" s="599"/>
      <c r="G34" s="599"/>
      <c r="H34" s="599"/>
      <c r="I34" s="599"/>
    </row>
    <row r="35" spans="1:9" x14ac:dyDescent="0.15">
      <c r="A35" s="761" t="s">
        <v>131</v>
      </c>
      <c r="B35" s="592" t="s">
        <v>580</v>
      </c>
      <c r="C35" s="134"/>
      <c r="D35" s="382"/>
      <c r="E35" s="382"/>
      <c r="F35" s="599"/>
      <c r="G35" s="599"/>
      <c r="H35" s="599"/>
      <c r="I35" s="599"/>
    </row>
    <row r="36" spans="1:9" x14ac:dyDescent="0.15">
      <c r="A36" s="761" t="s">
        <v>131</v>
      </c>
      <c r="B36" s="592" t="s">
        <v>581</v>
      </c>
      <c r="C36" s="382"/>
      <c r="D36" s="382"/>
      <c r="E36" s="382"/>
      <c r="F36" s="599"/>
      <c r="G36" s="599"/>
      <c r="H36" s="599"/>
      <c r="I36" s="599"/>
    </row>
    <row r="37" spans="1:9" x14ac:dyDescent="0.15">
      <c r="A37" s="761" t="s">
        <v>131</v>
      </c>
      <c r="B37" s="592" t="s">
        <v>582</v>
      </c>
      <c r="C37" s="382"/>
      <c r="D37" s="382"/>
      <c r="E37" s="382"/>
      <c r="F37" s="599"/>
      <c r="G37" s="599"/>
      <c r="H37" s="599"/>
      <c r="I37" s="599"/>
    </row>
    <row r="38" spans="1:9" x14ac:dyDescent="0.15">
      <c r="A38" s="761" t="s">
        <v>131</v>
      </c>
      <c r="B38" s="592" t="s">
        <v>583</v>
      </c>
      <c r="C38" s="382"/>
      <c r="D38" s="382"/>
      <c r="E38" s="382"/>
      <c r="F38" s="599"/>
      <c r="G38" s="599"/>
      <c r="H38" s="599"/>
      <c r="I38" s="599"/>
    </row>
    <row r="39" spans="1:9" x14ac:dyDescent="0.15">
      <c r="A39" s="761" t="s">
        <v>131</v>
      </c>
      <c r="B39" s="592" t="s">
        <v>584</v>
      </c>
      <c r="C39" s="134"/>
      <c r="D39" s="382"/>
      <c r="E39" s="382"/>
      <c r="F39" s="599"/>
      <c r="G39" s="599"/>
      <c r="H39" s="599"/>
      <c r="I39" s="599"/>
    </row>
    <row r="40" spans="1:9" x14ac:dyDescent="0.15">
      <c r="A40" s="882" t="s">
        <v>131</v>
      </c>
      <c r="B40" s="600" t="s">
        <v>369</v>
      </c>
      <c r="C40" s="60"/>
      <c r="D40" s="495"/>
      <c r="E40" s="495"/>
      <c r="F40" s="601"/>
      <c r="G40" s="601"/>
      <c r="H40" s="601"/>
      <c r="I40" s="601"/>
    </row>
    <row r="41" spans="1:9" ht="12.95" customHeight="1" x14ac:dyDescent="0.15">
      <c r="A41" s="881" t="s">
        <v>132</v>
      </c>
      <c r="B41" s="602" t="s">
        <v>129</v>
      </c>
      <c r="C41" s="39">
        <f>SUM(C48:C50)</f>
        <v>0</v>
      </c>
      <c r="D41" s="39">
        <f t="shared" ref="D41:I41" si="2">SUM(D42:D52)</f>
        <v>0</v>
      </c>
      <c r="E41" s="39">
        <f t="shared" si="2"/>
        <v>0</v>
      </c>
      <c r="F41" s="603">
        <f t="shared" si="2"/>
        <v>0</v>
      </c>
      <c r="G41" s="603">
        <f t="shared" si="2"/>
        <v>0</v>
      </c>
      <c r="H41" s="603">
        <f t="shared" si="2"/>
        <v>0</v>
      </c>
      <c r="I41" s="603">
        <f t="shared" si="2"/>
        <v>0</v>
      </c>
    </row>
    <row r="42" spans="1:9" ht="12.95" customHeight="1" x14ac:dyDescent="0.15">
      <c r="A42" s="761" t="s">
        <v>132</v>
      </c>
      <c r="B42" s="592" t="s">
        <v>575</v>
      </c>
      <c r="C42" s="134"/>
      <c r="D42" s="382"/>
      <c r="E42" s="382"/>
      <c r="F42" s="599"/>
      <c r="G42" s="599"/>
      <c r="H42" s="599"/>
      <c r="I42" s="599"/>
    </row>
    <row r="43" spans="1:9" ht="12.95" customHeight="1" x14ac:dyDescent="0.15">
      <c r="A43" s="761" t="s">
        <v>132</v>
      </c>
      <c r="B43" s="592" t="s">
        <v>576</v>
      </c>
      <c r="C43" s="134"/>
      <c r="D43" s="382"/>
      <c r="E43" s="382"/>
      <c r="F43" s="599"/>
      <c r="G43" s="599"/>
      <c r="H43" s="599"/>
      <c r="I43" s="599"/>
    </row>
    <row r="44" spans="1:9" ht="12.95" customHeight="1" x14ac:dyDescent="0.15">
      <c r="A44" s="761" t="s">
        <v>132</v>
      </c>
      <c r="B44" s="592" t="s">
        <v>577</v>
      </c>
      <c r="C44" s="134"/>
      <c r="D44" s="382"/>
      <c r="E44" s="382"/>
      <c r="F44" s="599"/>
      <c r="G44" s="599"/>
      <c r="H44" s="599"/>
      <c r="I44" s="599"/>
    </row>
    <row r="45" spans="1:9" ht="12.95" customHeight="1" x14ac:dyDescent="0.15">
      <c r="A45" s="761" t="s">
        <v>132</v>
      </c>
      <c r="B45" s="592" t="s">
        <v>578</v>
      </c>
      <c r="C45" s="134"/>
      <c r="D45" s="382"/>
      <c r="E45" s="382"/>
      <c r="F45" s="599"/>
      <c r="G45" s="599"/>
      <c r="H45" s="599"/>
      <c r="I45" s="599"/>
    </row>
    <row r="46" spans="1:9" ht="12.95" customHeight="1" x14ac:dyDescent="0.15">
      <c r="A46" s="761" t="s">
        <v>132</v>
      </c>
      <c r="B46" s="592" t="s">
        <v>579</v>
      </c>
      <c r="C46" s="134"/>
      <c r="D46" s="382"/>
      <c r="E46" s="382"/>
      <c r="F46" s="599"/>
      <c r="G46" s="599"/>
      <c r="H46" s="599"/>
      <c r="I46" s="599"/>
    </row>
    <row r="47" spans="1:9" ht="12.95" customHeight="1" x14ac:dyDescent="0.15">
      <c r="A47" s="761" t="s">
        <v>132</v>
      </c>
      <c r="B47" s="592" t="s">
        <v>580</v>
      </c>
      <c r="C47" s="134"/>
      <c r="D47" s="382"/>
      <c r="E47" s="382"/>
      <c r="F47" s="599"/>
      <c r="G47" s="599"/>
      <c r="H47" s="599"/>
      <c r="I47" s="599"/>
    </row>
    <row r="48" spans="1:9" ht="12.95" customHeight="1" x14ac:dyDescent="0.15">
      <c r="A48" s="761" t="s">
        <v>132</v>
      </c>
      <c r="B48" s="592" t="s">
        <v>581</v>
      </c>
      <c r="C48" s="382"/>
      <c r="D48" s="382"/>
      <c r="E48" s="382"/>
      <c r="F48" s="599"/>
      <c r="G48" s="599"/>
      <c r="H48" s="599"/>
      <c r="I48" s="599"/>
    </row>
    <row r="49" spans="1:9" ht="12.95" customHeight="1" x14ac:dyDescent="0.15">
      <c r="A49" s="761" t="s">
        <v>132</v>
      </c>
      <c r="B49" s="592" t="s">
        <v>582</v>
      </c>
      <c r="C49" s="382"/>
      <c r="D49" s="382"/>
      <c r="E49" s="382"/>
      <c r="F49" s="599"/>
      <c r="G49" s="599"/>
      <c r="H49" s="599"/>
      <c r="I49" s="599"/>
    </row>
    <row r="50" spans="1:9" ht="12.95" customHeight="1" x14ac:dyDescent="0.15">
      <c r="A50" s="761" t="s">
        <v>132</v>
      </c>
      <c r="B50" s="592" t="s">
        <v>583</v>
      </c>
      <c r="C50" s="382"/>
      <c r="D50" s="382"/>
      <c r="E50" s="382"/>
      <c r="F50" s="599"/>
      <c r="G50" s="599"/>
      <c r="H50" s="599"/>
      <c r="I50" s="599"/>
    </row>
    <row r="51" spans="1:9" ht="12.95" customHeight="1" x14ac:dyDescent="0.15">
      <c r="A51" s="761" t="s">
        <v>132</v>
      </c>
      <c r="B51" s="592" t="s">
        <v>584</v>
      </c>
      <c r="C51" s="134"/>
      <c r="D51" s="382"/>
      <c r="E51" s="382"/>
      <c r="F51" s="599"/>
      <c r="G51" s="599"/>
      <c r="H51" s="599"/>
      <c r="I51" s="599"/>
    </row>
    <row r="52" spans="1:9" ht="12.95" customHeight="1" x14ac:dyDescent="0.15">
      <c r="A52" s="882" t="s">
        <v>132</v>
      </c>
      <c r="B52" s="600" t="s">
        <v>369</v>
      </c>
      <c r="C52" s="60"/>
      <c r="D52" s="495"/>
      <c r="E52" s="495"/>
      <c r="F52" s="601"/>
      <c r="G52" s="601"/>
      <c r="H52" s="601"/>
      <c r="I52" s="601"/>
    </row>
    <row r="53" spans="1:9" ht="12.95" customHeight="1" x14ac:dyDescent="0.15">
      <c r="A53" s="881" t="s">
        <v>133</v>
      </c>
      <c r="B53" s="602" t="s">
        <v>129</v>
      </c>
      <c r="C53" s="39">
        <f>SUM(C60:C62)</f>
        <v>0</v>
      </c>
      <c r="D53" s="39">
        <f t="shared" ref="D53:I53" si="3">SUM(D54:D64)</f>
        <v>0</v>
      </c>
      <c r="E53" s="39">
        <f t="shared" si="3"/>
        <v>0</v>
      </c>
      <c r="F53" s="603">
        <f t="shared" si="3"/>
        <v>0</v>
      </c>
      <c r="G53" s="603">
        <f t="shared" si="3"/>
        <v>0</v>
      </c>
      <c r="H53" s="603">
        <f t="shared" si="3"/>
        <v>0</v>
      </c>
      <c r="I53" s="603">
        <f t="shared" si="3"/>
        <v>0</v>
      </c>
    </row>
    <row r="54" spans="1:9" ht="12.95" customHeight="1" x14ac:dyDescent="0.15">
      <c r="A54" s="761" t="s">
        <v>133</v>
      </c>
      <c r="B54" s="592" t="s">
        <v>575</v>
      </c>
      <c r="C54" s="134"/>
      <c r="D54" s="382"/>
      <c r="E54" s="382"/>
      <c r="F54" s="599"/>
      <c r="G54" s="599"/>
      <c r="H54" s="599"/>
      <c r="I54" s="599"/>
    </row>
    <row r="55" spans="1:9" ht="12.95" customHeight="1" x14ac:dyDescent="0.15">
      <c r="A55" s="761" t="s">
        <v>133</v>
      </c>
      <c r="B55" s="592" t="s">
        <v>576</v>
      </c>
      <c r="C55" s="134"/>
      <c r="D55" s="382"/>
      <c r="E55" s="382"/>
      <c r="F55" s="599"/>
      <c r="G55" s="599"/>
      <c r="H55" s="599"/>
      <c r="I55" s="599"/>
    </row>
    <row r="56" spans="1:9" ht="12.95" customHeight="1" x14ac:dyDescent="0.15">
      <c r="A56" s="761" t="s">
        <v>133</v>
      </c>
      <c r="B56" s="592" t="s">
        <v>577</v>
      </c>
      <c r="C56" s="134"/>
      <c r="D56" s="382"/>
      <c r="E56" s="382"/>
      <c r="F56" s="599"/>
      <c r="G56" s="599"/>
      <c r="H56" s="599"/>
      <c r="I56" s="599"/>
    </row>
    <row r="57" spans="1:9" ht="12.95" customHeight="1" x14ac:dyDescent="0.15">
      <c r="A57" s="761" t="s">
        <v>133</v>
      </c>
      <c r="B57" s="592" t="s">
        <v>578</v>
      </c>
      <c r="C57" s="134"/>
      <c r="D57" s="382"/>
      <c r="E57" s="382"/>
      <c r="F57" s="599"/>
      <c r="G57" s="599"/>
      <c r="H57" s="599"/>
      <c r="I57" s="599"/>
    </row>
    <row r="58" spans="1:9" ht="12.95" customHeight="1" x14ac:dyDescent="0.15">
      <c r="A58" s="761" t="s">
        <v>133</v>
      </c>
      <c r="B58" s="592" t="s">
        <v>579</v>
      </c>
      <c r="C58" s="134"/>
      <c r="D58" s="382"/>
      <c r="E58" s="382"/>
      <c r="F58" s="599"/>
      <c r="G58" s="599"/>
      <c r="H58" s="599"/>
      <c r="I58" s="599"/>
    </row>
    <row r="59" spans="1:9" ht="12.95" customHeight="1" x14ac:dyDescent="0.15">
      <c r="A59" s="761" t="s">
        <v>133</v>
      </c>
      <c r="B59" s="592" t="s">
        <v>580</v>
      </c>
      <c r="C59" s="134"/>
      <c r="D59" s="382"/>
      <c r="E59" s="382"/>
      <c r="F59" s="599"/>
      <c r="G59" s="599"/>
      <c r="H59" s="599"/>
      <c r="I59" s="599"/>
    </row>
    <row r="60" spans="1:9" ht="12.95" customHeight="1" x14ac:dyDescent="0.15">
      <c r="A60" s="761" t="s">
        <v>133</v>
      </c>
      <c r="B60" s="592" t="s">
        <v>581</v>
      </c>
      <c r="C60" s="382"/>
      <c r="D60" s="382"/>
      <c r="E60" s="382"/>
      <c r="F60" s="599"/>
      <c r="G60" s="599"/>
      <c r="H60" s="599"/>
      <c r="I60" s="599"/>
    </row>
    <row r="61" spans="1:9" ht="12.95" customHeight="1" x14ac:dyDescent="0.15">
      <c r="A61" s="761" t="s">
        <v>133</v>
      </c>
      <c r="B61" s="592" t="s">
        <v>582</v>
      </c>
      <c r="C61" s="382"/>
      <c r="D61" s="382"/>
      <c r="E61" s="382"/>
      <c r="F61" s="599"/>
      <c r="G61" s="599"/>
      <c r="H61" s="599"/>
      <c r="I61" s="599"/>
    </row>
    <row r="62" spans="1:9" ht="12.95" customHeight="1" x14ac:dyDescent="0.15">
      <c r="A62" s="761" t="s">
        <v>133</v>
      </c>
      <c r="B62" s="592" t="s">
        <v>583</v>
      </c>
      <c r="C62" s="382"/>
      <c r="D62" s="382"/>
      <c r="E62" s="382"/>
      <c r="F62" s="599"/>
      <c r="G62" s="599"/>
      <c r="H62" s="599"/>
      <c r="I62" s="599"/>
    </row>
    <row r="63" spans="1:9" ht="12.95" customHeight="1" x14ac:dyDescent="0.15">
      <c r="A63" s="761" t="s">
        <v>133</v>
      </c>
      <c r="B63" s="592" t="s">
        <v>584</v>
      </c>
      <c r="C63" s="134"/>
      <c r="D63" s="382"/>
      <c r="E63" s="382"/>
      <c r="F63" s="599"/>
      <c r="G63" s="599"/>
      <c r="H63" s="599"/>
      <c r="I63" s="599"/>
    </row>
    <row r="64" spans="1:9" ht="12.95" customHeight="1" x14ac:dyDescent="0.15">
      <c r="A64" s="882" t="s">
        <v>133</v>
      </c>
      <c r="B64" s="600" t="s">
        <v>369</v>
      </c>
      <c r="C64" s="60"/>
      <c r="D64" s="495"/>
      <c r="E64" s="495"/>
      <c r="F64" s="601"/>
      <c r="G64" s="601"/>
      <c r="H64" s="601"/>
      <c r="I64" s="601"/>
    </row>
    <row r="65" spans="1:9" ht="12.95" customHeight="1" x14ac:dyDescent="0.15">
      <c r="A65" s="881" t="s">
        <v>134</v>
      </c>
      <c r="B65" s="602" t="s">
        <v>129</v>
      </c>
      <c r="C65" s="39">
        <f>SUM(C72:C74)</f>
        <v>0</v>
      </c>
      <c r="D65" s="39">
        <f t="shared" ref="D65:I65" si="4">SUM(D66:D76)</f>
        <v>0</v>
      </c>
      <c r="E65" s="39">
        <f t="shared" si="4"/>
        <v>0</v>
      </c>
      <c r="F65" s="603">
        <f t="shared" si="4"/>
        <v>0</v>
      </c>
      <c r="G65" s="603">
        <f t="shared" si="4"/>
        <v>0</v>
      </c>
      <c r="H65" s="603">
        <f t="shared" si="4"/>
        <v>0</v>
      </c>
      <c r="I65" s="603">
        <f t="shared" si="4"/>
        <v>0</v>
      </c>
    </row>
    <row r="66" spans="1:9" ht="12.95" customHeight="1" x14ac:dyDescent="0.15">
      <c r="A66" s="761" t="s">
        <v>134</v>
      </c>
      <c r="B66" s="592" t="s">
        <v>575</v>
      </c>
      <c r="C66" s="134"/>
      <c r="D66" s="382"/>
      <c r="E66" s="382"/>
      <c r="F66" s="599"/>
      <c r="G66" s="599"/>
      <c r="H66" s="599"/>
      <c r="I66" s="599"/>
    </row>
    <row r="67" spans="1:9" ht="12.95" customHeight="1" x14ac:dyDescent="0.15">
      <c r="A67" s="761" t="s">
        <v>134</v>
      </c>
      <c r="B67" s="592" t="s">
        <v>576</v>
      </c>
      <c r="C67" s="134"/>
      <c r="D67" s="382"/>
      <c r="E67" s="382"/>
      <c r="F67" s="599"/>
      <c r="G67" s="599"/>
      <c r="H67" s="599"/>
      <c r="I67" s="599"/>
    </row>
    <row r="68" spans="1:9" ht="12.95" customHeight="1" x14ac:dyDescent="0.15">
      <c r="A68" s="761" t="s">
        <v>134</v>
      </c>
      <c r="B68" s="592" t="s">
        <v>577</v>
      </c>
      <c r="C68" s="134"/>
      <c r="D68" s="382"/>
      <c r="E68" s="382"/>
      <c r="F68" s="599"/>
      <c r="G68" s="599"/>
      <c r="H68" s="599"/>
      <c r="I68" s="599"/>
    </row>
    <row r="69" spans="1:9" ht="12.95" customHeight="1" x14ac:dyDescent="0.15">
      <c r="A69" s="761" t="s">
        <v>134</v>
      </c>
      <c r="B69" s="592" t="s">
        <v>578</v>
      </c>
      <c r="C69" s="134"/>
      <c r="D69" s="382"/>
      <c r="E69" s="382"/>
      <c r="F69" s="599"/>
      <c r="G69" s="599"/>
      <c r="H69" s="599"/>
      <c r="I69" s="599"/>
    </row>
    <row r="70" spans="1:9" ht="12.95" customHeight="1" x14ac:dyDescent="0.15">
      <c r="A70" s="761" t="s">
        <v>134</v>
      </c>
      <c r="B70" s="592" t="s">
        <v>579</v>
      </c>
      <c r="C70" s="134"/>
      <c r="D70" s="382"/>
      <c r="E70" s="382"/>
      <c r="F70" s="599"/>
      <c r="G70" s="599"/>
      <c r="H70" s="599"/>
      <c r="I70" s="599"/>
    </row>
    <row r="71" spans="1:9" ht="12.95" customHeight="1" x14ac:dyDescent="0.15">
      <c r="A71" s="761" t="s">
        <v>134</v>
      </c>
      <c r="B71" s="592" t="s">
        <v>580</v>
      </c>
      <c r="C71" s="134"/>
      <c r="D71" s="382"/>
      <c r="E71" s="382"/>
      <c r="F71" s="599"/>
      <c r="G71" s="599"/>
      <c r="H71" s="599"/>
      <c r="I71" s="599"/>
    </row>
    <row r="72" spans="1:9" ht="12.95" customHeight="1" x14ac:dyDescent="0.15">
      <c r="A72" s="761" t="s">
        <v>134</v>
      </c>
      <c r="B72" s="592" t="s">
        <v>581</v>
      </c>
      <c r="C72" s="382"/>
      <c r="D72" s="382"/>
      <c r="E72" s="382"/>
      <c r="F72" s="599"/>
      <c r="G72" s="599"/>
      <c r="H72" s="599"/>
      <c r="I72" s="599"/>
    </row>
    <row r="73" spans="1:9" ht="12.95" customHeight="1" x14ac:dyDescent="0.15">
      <c r="A73" s="761" t="s">
        <v>134</v>
      </c>
      <c r="B73" s="592" t="s">
        <v>582</v>
      </c>
      <c r="C73" s="382"/>
      <c r="D73" s="382"/>
      <c r="E73" s="382"/>
      <c r="F73" s="599"/>
      <c r="G73" s="599"/>
      <c r="H73" s="599"/>
      <c r="I73" s="599"/>
    </row>
    <row r="74" spans="1:9" ht="12.95" customHeight="1" x14ac:dyDescent="0.15">
      <c r="A74" s="761" t="s">
        <v>134</v>
      </c>
      <c r="B74" s="592" t="s">
        <v>583</v>
      </c>
      <c r="C74" s="382"/>
      <c r="D74" s="382"/>
      <c r="E74" s="382"/>
      <c r="F74" s="599"/>
      <c r="G74" s="599"/>
      <c r="H74" s="599"/>
      <c r="I74" s="599"/>
    </row>
    <row r="75" spans="1:9" ht="12.95" customHeight="1" x14ac:dyDescent="0.15">
      <c r="A75" s="761" t="s">
        <v>134</v>
      </c>
      <c r="B75" s="592" t="s">
        <v>584</v>
      </c>
      <c r="C75" s="134"/>
      <c r="D75" s="382"/>
      <c r="E75" s="382"/>
      <c r="F75" s="599"/>
      <c r="G75" s="599"/>
      <c r="H75" s="599"/>
      <c r="I75" s="599"/>
    </row>
    <row r="76" spans="1:9" ht="12.95" customHeight="1" x14ac:dyDescent="0.15">
      <c r="A76" s="882" t="s">
        <v>134</v>
      </c>
      <c r="B76" s="600" t="s">
        <v>369</v>
      </c>
      <c r="C76" s="60"/>
      <c r="D76" s="495"/>
      <c r="E76" s="495"/>
      <c r="F76" s="601"/>
      <c r="G76" s="601"/>
      <c r="H76" s="601"/>
      <c r="I76" s="601"/>
    </row>
    <row r="77" spans="1:9" ht="12.95" customHeight="1" x14ac:dyDescent="0.15">
      <c r="A77" s="881" t="s">
        <v>135</v>
      </c>
      <c r="B77" s="602" t="s">
        <v>129</v>
      </c>
      <c r="C77" s="39">
        <f>SUM(C84:C86)</f>
        <v>0</v>
      </c>
      <c r="D77" s="39">
        <f t="shared" ref="D77:I77" si="5">SUM(D78:D88)</f>
        <v>0</v>
      </c>
      <c r="E77" s="39">
        <f t="shared" si="5"/>
        <v>0</v>
      </c>
      <c r="F77" s="603">
        <f t="shared" si="5"/>
        <v>0</v>
      </c>
      <c r="G77" s="603">
        <f t="shared" si="5"/>
        <v>0</v>
      </c>
      <c r="H77" s="603">
        <f t="shared" si="5"/>
        <v>0</v>
      </c>
      <c r="I77" s="603">
        <f t="shared" si="5"/>
        <v>0</v>
      </c>
    </row>
    <row r="78" spans="1:9" ht="12.95" customHeight="1" x14ac:dyDescent="0.15">
      <c r="A78" s="761" t="s">
        <v>135</v>
      </c>
      <c r="B78" s="592" t="s">
        <v>575</v>
      </c>
      <c r="C78" s="134"/>
      <c r="D78" s="382"/>
      <c r="E78" s="382"/>
      <c r="F78" s="599"/>
      <c r="G78" s="599"/>
      <c r="H78" s="599"/>
      <c r="I78" s="599"/>
    </row>
    <row r="79" spans="1:9" ht="12.95" customHeight="1" x14ac:dyDescent="0.15">
      <c r="A79" s="761" t="s">
        <v>135</v>
      </c>
      <c r="B79" s="592" t="s">
        <v>576</v>
      </c>
      <c r="C79" s="134"/>
      <c r="D79" s="382"/>
      <c r="E79" s="382"/>
      <c r="F79" s="599"/>
      <c r="G79" s="599"/>
      <c r="H79" s="599"/>
      <c r="I79" s="599"/>
    </row>
    <row r="80" spans="1:9" ht="12.95" customHeight="1" x14ac:dyDescent="0.15">
      <c r="A80" s="761" t="s">
        <v>135</v>
      </c>
      <c r="B80" s="592" t="s">
        <v>577</v>
      </c>
      <c r="C80" s="134"/>
      <c r="D80" s="382"/>
      <c r="E80" s="382"/>
      <c r="F80" s="599"/>
      <c r="G80" s="599"/>
      <c r="H80" s="599"/>
      <c r="I80" s="599"/>
    </row>
    <row r="81" spans="1:9" ht="12.95" customHeight="1" x14ac:dyDescent="0.15">
      <c r="A81" s="761" t="s">
        <v>135</v>
      </c>
      <c r="B81" s="592" t="s">
        <v>578</v>
      </c>
      <c r="C81" s="134"/>
      <c r="D81" s="382"/>
      <c r="E81" s="382"/>
      <c r="F81" s="599"/>
      <c r="G81" s="599"/>
      <c r="H81" s="599"/>
      <c r="I81" s="599"/>
    </row>
    <row r="82" spans="1:9" ht="12.95" customHeight="1" x14ac:dyDescent="0.15">
      <c r="A82" s="761" t="s">
        <v>135</v>
      </c>
      <c r="B82" s="592" t="s">
        <v>579</v>
      </c>
      <c r="C82" s="134"/>
      <c r="D82" s="382"/>
      <c r="E82" s="382"/>
      <c r="F82" s="599"/>
      <c r="G82" s="599"/>
      <c r="H82" s="599"/>
      <c r="I82" s="599"/>
    </row>
    <row r="83" spans="1:9" ht="12.95" customHeight="1" x14ac:dyDescent="0.15">
      <c r="A83" s="761" t="s">
        <v>135</v>
      </c>
      <c r="B83" s="592" t="s">
        <v>580</v>
      </c>
      <c r="C83" s="134"/>
      <c r="D83" s="382"/>
      <c r="E83" s="382"/>
      <c r="F83" s="599"/>
      <c r="G83" s="599"/>
      <c r="H83" s="599"/>
      <c r="I83" s="599"/>
    </row>
    <row r="84" spans="1:9" ht="12.95" customHeight="1" x14ac:dyDescent="0.15">
      <c r="A84" s="761" t="s">
        <v>135</v>
      </c>
      <c r="B84" s="592" t="s">
        <v>581</v>
      </c>
      <c r="C84" s="382"/>
      <c r="D84" s="382"/>
      <c r="E84" s="382"/>
      <c r="F84" s="599"/>
      <c r="G84" s="599"/>
      <c r="H84" s="599"/>
      <c r="I84" s="599"/>
    </row>
    <row r="85" spans="1:9" ht="12.95" customHeight="1" x14ac:dyDescent="0.15">
      <c r="A85" s="761" t="s">
        <v>135</v>
      </c>
      <c r="B85" s="592" t="s">
        <v>582</v>
      </c>
      <c r="C85" s="382"/>
      <c r="D85" s="382"/>
      <c r="E85" s="382"/>
      <c r="F85" s="599"/>
      <c r="G85" s="599"/>
      <c r="H85" s="599"/>
      <c r="I85" s="599"/>
    </row>
    <row r="86" spans="1:9" ht="12.95" customHeight="1" x14ac:dyDescent="0.15">
      <c r="A86" s="761" t="s">
        <v>135</v>
      </c>
      <c r="B86" s="592" t="s">
        <v>583</v>
      </c>
      <c r="C86" s="382"/>
      <c r="D86" s="382"/>
      <c r="E86" s="382"/>
      <c r="F86" s="599"/>
      <c r="G86" s="599"/>
      <c r="H86" s="599"/>
      <c r="I86" s="599"/>
    </row>
    <row r="87" spans="1:9" ht="12.95" customHeight="1" x14ac:dyDescent="0.15">
      <c r="A87" s="761" t="s">
        <v>135</v>
      </c>
      <c r="B87" s="592" t="s">
        <v>584</v>
      </c>
      <c r="C87" s="134"/>
      <c r="D87" s="382"/>
      <c r="E87" s="382"/>
      <c r="F87" s="599"/>
      <c r="G87" s="599"/>
      <c r="H87" s="599"/>
      <c r="I87" s="599"/>
    </row>
    <row r="88" spans="1:9" ht="12.95" customHeight="1" x14ac:dyDescent="0.15">
      <c r="A88" s="882" t="s">
        <v>135</v>
      </c>
      <c r="B88" s="600" t="s">
        <v>369</v>
      </c>
      <c r="C88" s="60"/>
      <c r="D88" s="495"/>
      <c r="E88" s="495"/>
      <c r="F88" s="601"/>
      <c r="G88" s="601"/>
      <c r="H88" s="601"/>
      <c r="I88" s="601"/>
    </row>
    <row r="89" spans="1:9" ht="12.95" customHeight="1" x14ac:dyDescent="0.15">
      <c r="A89" s="881" t="s">
        <v>136</v>
      </c>
      <c r="B89" s="602" t="s">
        <v>129</v>
      </c>
      <c r="C89" s="39">
        <f>SUM(C96:C98)</f>
        <v>0</v>
      </c>
      <c r="D89" s="39">
        <f t="shared" ref="D89:I89" si="6">SUM(D90:D100)</f>
        <v>0</v>
      </c>
      <c r="E89" s="39">
        <f t="shared" si="6"/>
        <v>0</v>
      </c>
      <c r="F89" s="603">
        <f t="shared" si="6"/>
        <v>0</v>
      </c>
      <c r="G89" s="603">
        <f t="shared" si="6"/>
        <v>0</v>
      </c>
      <c r="H89" s="603">
        <f t="shared" si="6"/>
        <v>0</v>
      </c>
      <c r="I89" s="603">
        <f t="shared" si="6"/>
        <v>0</v>
      </c>
    </row>
    <row r="90" spans="1:9" ht="12.95" customHeight="1" x14ac:dyDescent="0.15">
      <c r="A90" s="761" t="s">
        <v>136</v>
      </c>
      <c r="B90" s="592" t="s">
        <v>575</v>
      </c>
      <c r="C90" s="134"/>
      <c r="D90" s="382"/>
      <c r="E90" s="382"/>
      <c r="F90" s="599"/>
      <c r="G90" s="599"/>
      <c r="H90" s="599"/>
      <c r="I90" s="599"/>
    </row>
    <row r="91" spans="1:9" ht="12.95" customHeight="1" x14ac:dyDescent="0.15">
      <c r="A91" s="761" t="s">
        <v>136</v>
      </c>
      <c r="B91" s="592" t="s">
        <v>576</v>
      </c>
      <c r="C91" s="134"/>
      <c r="D91" s="382"/>
      <c r="E91" s="382"/>
      <c r="F91" s="599"/>
      <c r="G91" s="599"/>
      <c r="H91" s="599"/>
      <c r="I91" s="599"/>
    </row>
    <row r="92" spans="1:9" ht="12.95" customHeight="1" x14ac:dyDescent="0.15">
      <c r="A92" s="761" t="s">
        <v>136</v>
      </c>
      <c r="B92" s="592" t="s">
        <v>577</v>
      </c>
      <c r="C92" s="134"/>
      <c r="D92" s="382"/>
      <c r="E92" s="382"/>
      <c r="F92" s="599"/>
      <c r="G92" s="599"/>
      <c r="H92" s="599"/>
      <c r="I92" s="599"/>
    </row>
    <row r="93" spans="1:9" ht="12.95" customHeight="1" x14ac:dyDescent="0.15">
      <c r="A93" s="761" t="s">
        <v>136</v>
      </c>
      <c r="B93" s="592" t="s">
        <v>578</v>
      </c>
      <c r="C93" s="134"/>
      <c r="D93" s="382"/>
      <c r="E93" s="382"/>
      <c r="F93" s="599"/>
      <c r="G93" s="599"/>
      <c r="H93" s="599"/>
      <c r="I93" s="599"/>
    </row>
    <row r="94" spans="1:9" ht="12.95" customHeight="1" x14ac:dyDescent="0.15">
      <c r="A94" s="761" t="s">
        <v>136</v>
      </c>
      <c r="B94" s="592" t="s">
        <v>579</v>
      </c>
      <c r="C94" s="134"/>
      <c r="D94" s="382"/>
      <c r="E94" s="382"/>
      <c r="F94" s="599"/>
      <c r="G94" s="599"/>
      <c r="H94" s="599"/>
      <c r="I94" s="599"/>
    </row>
    <row r="95" spans="1:9" ht="12.95" customHeight="1" x14ac:dyDescent="0.15">
      <c r="A95" s="761" t="s">
        <v>136</v>
      </c>
      <c r="B95" s="592" t="s">
        <v>580</v>
      </c>
      <c r="C95" s="134"/>
      <c r="D95" s="382"/>
      <c r="E95" s="382"/>
      <c r="F95" s="599"/>
      <c r="G95" s="599"/>
      <c r="H95" s="599"/>
      <c r="I95" s="599"/>
    </row>
    <row r="96" spans="1:9" ht="12.95" customHeight="1" x14ac:dyDescent="0.15">
      <c r="A96" s="761" t="s">
        <v>136</v>
      </c>
      <c r="B96" s="592" t="s">
        <v>581</v>
      </c>
      <c r="C96" s="382"/>
      <c r="D96" s="382"/>
      <c r="E96" s="382"/>
      <c r="F96" s="599"/>
      <c r="G96" s="599"/>
      <c r="H96" s="599"/>
      <c r="I96" s="599"/>
    </row>
    <row r="97" spans="1:9" ht="12.95" customHeight="1" x14ac:dyDescent="0.15">
      <c r="A97" s="761" t="s">
        <v>136</v>
      </c>
      <c r="B97" s="592" t="s">
        <v>582</v>
      </c>
      <c r="C97" s="382"/>
      <c r="D97" s="382"/>
      <c r="E97" s="382"/>
      <c r="F97" s="599"/>
      <c r="G97" s="599"/>
      <c r="H97" s="599"/>
      <c r="I97" s="599"/>
    </row>
    <row r="98" spans="1:9" ht="12.95" customHeight="1" x14ac:dyDescent="0.15">
      <c r="A98" s="761" t="s">
        <v>136</v>
      </c>
      <c r="B98" s="592" t="s">
        <v>583</v>
      </c>
      <c r="C98" s="382"/>
      <c r="D98" s="382"/>
      <c r="E98" s="382"/>
      <c r="F98" s="599"/>
      <c r="G98" s="599"/>
      <c r="H98" s="599"/>
      <c r="I98" s="599"/>
    </row>
    <row r="99" spans="1:9" ht="12.95" customHeight="1" x14ac:dyDescent="0.15">
      <c r="A99" s="761" t="s">
        <v>136</v>
      </c>
      <c r="B99" s="592" t="s">
        <v>584</v>
      </c>
      <c r="C99" s="134"/>
      <c r="D99" s="382"/>
      <c r="E99" s="382"/>
      <c r="F99" s="599"/>
      <c r="G99" s="599"/>
      <c r="H99" s="599"/>
      <c r="I99" s="599"/>
    </row>
    <row r="100" spans="1:9" ht="12.95" customHeight="1" x14ac:dyDescent="0.15">
      <c r="A100" s="882" t="s">
        <v>136</v>
      </c>
      <c r="B100" s="600" t="s">
        <v>369</v>
      </c>
      <c r="C100" s="60"/>
      <c r="D100" s="495"/>
      <c r="E100" s="495"/>
      <c r="F100" s="601"/>
      <c r="G100" s="601"/>
      <c r="H100" s="601"/>
      <c r="I100" s="601"/>
    </row>
    <row r="101" spans="1:9" ht="12.95" customHeight="1" x14ac:dyDescent="0.15">
      <c r="A101" s="881" t="s">
        <v>137</v>
      </c>
      <c r="B101" s="602" t="s">
        <v>129</v>
      </c>
      <c r="C101" s="39">
        <f>SUM(C108:C110)</f>
        <v>0</v>
      </c>
      <c r="D101" s="39">
        <f t="shared" ref="D101:I101" si="7">SUM(D102:D112)</f>
        <v>0</v>
      </c>
      <c r="E101" s="39">
        <f t="shared" si="7"/>
        <v>0</v>
      </c>
      <c r="F101" s="603">
        <f t="shared" si="7"/>
        <v>0</v>
      </c>
      <c r="G101" s="603">
        <f t="shared" si="7"/>
        <v>0</v>
      </c>
      <c r="H101" s="603">
        <f t="shared" si="7"/>
        <v>0</v>
      </c>
      <c r="I101" s="603">
        <f t="shared" si="7"/>
        <v>0</v>
      </c>
    </row>
    <row r="102" spans="1:9" ht="12.95" customHeight="1" x14ac:dyDescent="0.15">
      <c r="A102" s="761" t="s">
        <v>137</v>
      </c>
      <c r="B102" s="592" t="s">
        <v>575</v>
      </c>
      <c r="C102" s="134"/>
      <c r="D102" s="382"/>
      <c r="E102" s="382"/>
      <c r="F102" s="599"/>
      <c r="G102" s="599"/>
      <c r="H102" s="599"/>
      <c r="I102" s="599"/>
    </row>
    <row r="103" spans="1:9" ht="12.95" customHeight="1" x14ac:dyDescent="0.15">
      <c r="A103" s="761" t="s">
        <v>137</v>
      </c>
      <c r="B103" s="592" t="s">
        <v>576</v>
      </c>
      <c r="C103" s="134"/>
      <c r="D103" s="382"/>
      <c r="E103" s="382"/>
      <c r="F103" s="599"/>
      <c r="G103" s="599"/>
      <c r="H103" s="599"/>
      <c r="I103" s="599"/>
    </row>
    <row r="104" spans="1:9" ht="12.95" customHeight="1" x14ac:dyDescent="0.15">
      <c r="A104" s="761" t="s">
        <v>137</v>
      </c>
      <c r="B104" s="592" t="s">
        <v>577</v>
      </c>
      <c r="C104" s="134"/>
      <c r="D104" s="382"/>
      <c r="E104" s="382"/>
      <c r="F104" s="599"/>
      <c r="G104" s="599"/>
      <c r="H104" s="599"/>
      <c r="I104" s="599"/>
    </row>
    <row r="105" spans="1:9" ht="12.95" customHeight="1" x14ac:dyDescent="0.15">
      <c r="A105" s="761" t="s">
        <v>137</v>
      </c>
      <c r="B105" s="592" t="s">
        <v>578</v>
      </c>
      <c r="C105" s="134"/>
      <c r="D105" s="382"/>
      <c r="E105" s="382"/>
      <c r="F105" s="599"/>
      <c r="G105" s="599"/>
      <c r="H105" s="599"/>
      <c r="I105" s="599"/>
    </row>
    <row r="106" spans="1:9" ht="12.95" customHeight="1" x14ac:dyDescent="0.15">
      <c r="A106" s="761" t="s">
        <v>137</v>
      </c>
      <c r="B106" s="592" t="s">
        <v>579</v>
      </c>
      <c r="C106" s="134"/>
      <c r="D106" s="382"/>
      <c r="E106" s="382"/>
      <c r="F106" s="599"/>
      <c r="G106" s="599"/>
      <c r="H106" s="599"/>
      <c r="I106" s="599"/>
    </row>
    <row r="107" spans="1:9" ht="12.95" customHeight="1" x14ac:dyDescent="0.15">
      <c r="A107" s="761" t="s">
        <v>137</v>
      </c>
      <c r="B107" s="592" t="s">
        <v>580</v>
      </c>
      <c r="C107" s="134"/>
      <c r="D107" s="382"/>
      <c r="E107" s="382"/>
      <c r="F107" s="599"/>
      <c r="G107" s="599"/>
      <c r="H107" s="599"/>
      <c r="I107" s="599"/>
    </row>
    <row r="108" spans="1:9" ht="12.95" customHeight="1" x14ac:dyDescent="0.15">
      <c r="A108" s="761" t="s">
        <v>137</v>
      </c>
      <c r="B108" s="592" t="s">
        <v>581</v>
      </c>
      <c r="C108" s="382"/>
      <c r="D108" s="382"/>
      <c r="E108" s="382"/>
      <c r="F108" s="599"/>
      <c r="G108" s="599"/>
      <c r="H108" s="599"/>
      <c r="I108" s="599"/>
    </row>
    <row r="109" spans="1:9" ht="12.95" customHeight="1" x14ac:dyDescent="0.15">
      <c r="A109" s="761" t="s">
        <v>137</v>
      </c>
      <c r="B109" s="592" t="s">
        <v>582</v>
      </c>
      <c r="C109" s="382"/>
      <c r="D109" s="382"/>
      <c r="E109" s="382"/>
      <c r="F109" s="599"/>
      <c r="G109" s="599"/>
      <c r="H109" s="599"/>
      <c r="I109" s="599"/>
    </row>
    <row r="110" spans="1:9" ht="12.95" customHeight="1" x14ac:dyDescent="0.15">
      <c r="A110" s="761" t="s">
        <v>137</v>
      </c>
      <c r="B110" s="592" t="s">
        <v>583</v>
      </c>
      <c r="C110" s="382"/>
      <c r="D110" s="382"/>
      <c r="E110" s="382"/>
      <c r="F110" s="599"/>
      <c r="G110" s="599"/>
      <c r="H110" s="599"/>
      <c r="I110" s="599"/>
    </row>
    <row r="111" spans="1:9" ht="12.95" customHeight="1" x14ac:dyDescent="0.15">
      <c r="A111" s="761" t="s">
        <v>137</v>
      </c>
      <c r="B111" s="592" t="s">
        <v>584</v>
      </c>
      <c r="C111" s="134"/>
      <c r="D111" s="382"/>
      <c r="E111" s="382"/>
      <c r="F111" s="599"/>
      <c r="G111" s="599"/>
      <c r="H111" s="599"/>
      <c r="I111" s="599"/>
    </row>
    <row r="112" spans="1:9" ht="12.95" customHeight="1" x14ac:dyDescent="0.15">
      <c r="A112" s="882" t="s">
        <v>137</v>
      </c>
      <c r="B112" s="600" t="s">
        <v>369</v>
      </c>
      <c r="C112" s="60"/>
      <c r="D112" s="495"/>
      <c r="E112" s="495"/>
      <c r="F112" s="601"/>
      <c r="G112" s="601"/>
      <c r="H112" s="601"/>
      <c r="I112" s="601"/>
    </row>
    <row r="113" spans="1:9" ht="12.95" customHeight="1" x14ac:dyDescent="0.15">
      <c r="A113" s="881" t="s">
        <v>138</v>
      </c>
      <c r="B113" s="602" t="s">
        <v>129</v>
      </c>
      <c r="C113" s="39">
        <f>SUM(C120:C122)</f>
        <v>0</v>
      </c>
      <c r="D113" s="39">
        <f t="shared" ref="D113:I113" si="8">SUM(D114:D124)</f>
        <v>0</v>
      </c>
      <c r="E113" s="39">
        <f t="shared" si="8"/>
        <v>0</v>
      </c>
      <c r="F113" s="603">
        <f t="shared" si="8"/>
        <v>0</v>
      </c>
      <c r="G113" s="603">
        <f t="shared" si="8"/>
        <v>0</v>
      </c>
      <c r="H113" s="603">
        <f t="shared" si="8"/>
        <v>0</v>
      </c>
      <c r="I113" s="603">
        <f t="shared" si="8"/>
        <v>0</v>
      </c>
    </row>
    <row r="114" spans="1:9" ht="12.95" customHeight="1" x14ac:dyDescent="0.15">
      <c r="A114" s="761" t="s">
        <v>138</v>
      </c>
      <c r="B114" s="592" t="s">
        <v>575</v>
      </c>
      <c r="C114" s="134"/>
      <c r="D114" s="382"/>
      <c r="E114" s="382"/>
      <c r="F114" s="599"/>
      <c r="G114" s="599"/>
      <c r="H114" s="599"/>
      <c r="I114" s="599"/>
    </row>
    <row r="115" spans="1:9" ht="12.95" customHeight="1" x14ac:dyDescent="0.15">
      <c r="A115" s="761" t="s">
        <v>138</v>
      </c>
      <c r="B115" s="592" t="s">
        <v>576</v>
      </c>
      <c r="C115" s="134"/>
      <c r="D115" s="382"/>
      <c r="E115" s="382"/>
      <c r="F115" s="599"/>
      <c r="G115" s="599"/>
      <c r="H115" s="599"/>
      <c r="I115" s="599"/>
    </row>
    <row r="116" spans="1:9" ht="12.95" customHeight="1" x14ac:dyDescent="0.15">
      <c r="A116" s="761" t="s">
        <v>138</v>
      </c>
      <c r="B116" s="592" t="s">
        <v>577</v>
      </c>
      <c r="C116" s="134"/>
      <c r="D116" s="382"/>
      <c r="E116" s="382"/>
      <c r="F116" s="599"/>
      <c r="G116" s="599"/>
      <c r="H116" s="599"/>
      <c r="I116" s="599"/>
    </row>
    <row r="117" spans="1:9" ht="12.95" customHeight="1" x14ac:dyDescent="0.15">
      <c r="A117" s="761" t="s">
        <v>138</v>
      </c>
      <c r="B117" s="592" t="s">
        <v>578</v>
      </c>
      <c r="C117" s="134"/>
      <c r="D117" s="382"/>
      <c r="E117" s="382"/>
      <c r="F117" s="599"/>
      <c r="G117" s="599"/>
      <c r="H117" s="599"/>
      <c r="I117" s="599"/>
    </row>
    <row r="118" spans="1:9" ht="12.95" customHeight="1" x14ac:dyDescent="0.15">
      <c r="A118" s="761" t="s">
        <v>138</v>
      </c>
      <c r="B118" s="592" t="s">
        <v>579</v>
      </c>
      <c r="C118" s="134"/>
      <c r="D118" s="382"/>
      <c r="E118" s="382"/>
      <c r="F118" s="599"/>
      <c r="G118" s="599"/>
      <c r="H118" s="599"/>
      <c r="I118" s="599"/>
    </row>
    <row r="119" spans="1:9" ht="12.95" customHeight="1" x14ac:dyDescent="0.15">
      <c r="A119" s="761" t="s">
        <v>138</v>
      </c>
      <c r="B119" s="592" t="s">
        <v>580</v>
      </c>
      <c r="C119" s="134"/>
      <c r="D119" s="382"/>
      <c r="E119" s="382"/>
      <c r="F119" s="599"/>
      <c r="G119" s="599"/>
      <c r="H119" s="599"/>
      <c r="I119" s="599"/>
    </row>
    <row r="120" spans="1:9" ht="12.95" customHeight="1" x14ac:dyDescent="0.15">
      <c r="A120" s="761" t="s">
        <v>138</v>
      </c>
      <c r="B120" s="592" t="s">
        <v>581</v>
      </c>
      <c r="C120" s="382"/>
      <c r="D120" s="382"/>
      <c r="E120" s="382"/>
      <c r="F120" s="599"/>
      <c r="G120" s="599"/>
      <c r="H120" s="599"/>
      <c r="I120" s="599"/>
    </row>
    <row r="121" spans="1:9" ht="12.95" customHeight="1" x14ac:dyDescent="0.15">
      <c r="A121" s="761" t="s">
        <v>138</v>
      </c>
      <c r="B121" s="592" t="s">
        <v>582</v>
      </c>
      <c r="C121" s="382"/>
      <c r="D121" s="382"/>
      <c r="E121" s="382"/>
      <c r="F121" s="599"/>
      <c r="G121" s="599"/>
      <c r="H121" s="599"/>
      <c r="I121" s="599"/>
    </row>
    <row r="122" spans="1:9" ht="12.95" customHeight="1" x14ac:dyDescent="0.15">
      <c r="A122" s="761" t="s">
        <v>138</v>
      </c>
      <c r="B122" s="592" t="s">
        <v>583</v>
      </c>
      <c r="C122" s="382"/>
      <c r="D122" s="382"/>
      <c r="E122" s="382"/>
      <c r="F122" s="599"/>
      <c r="G122" s="599"/>
      <c r="H122" s="599"/>
      <c r="I122" s="599"/>
    </row>
    <row r="123" spans="1:9" ht="12.95" customHeight="1" x14ac:dyDescent="0.15">
      <c r="A123" s="761" t="s">
        <v>138</v>
      </c>
      <c r="B123" s="592" t="s">
        <v>584</v>
      </c>
      <c r="C123" s="134"/>
      <c r="D123" s="382"/>
      <c r="E123" s="382"/>
      <c r="F123" s="599"/>
      <c r="G123" s="599"/>
      <c r="H123" s="599"/>
      <c r="I123" s="599"/>
    </row>
    <row r="124" spans="1:9" ht="12.95" customHeight="1" x14ac:dyDescent="0.15">
      <c r="A124" s="882" t="s">
        <v>138</v>
      </c>
      <c r="B124" s="600" t="s">
        <v>369</v>
      </c>
      <c r="C124" s="60"/>
      <c r="D124" s="495"/>
      <c r="E124" s="495"/>
      <c r="F124" s="601"/>
      <c r="G124" s="601"/>
      <c r="H124" s="601"/>
      <c r="I124" s="601"/>
    </row>
    <row r="125" spans="1:9" ht="12.95" customHeight="1" x14ac:dyDescent="0.15">
      <c r="A125" s="881" t="s">
        <v>139</v>
      </c>
      <c r="B125" s="602" t="s">
        <v>129</v>
      </c>
      <c r="C125" s="39">
        <f>SUM(C132:C134)</f>
        <v>0</v>
      </c>
      <c r="D125" s="39">
        <f t="shared" ref="D125:I125" si="9">SUM(D126:D136)</f>
        <v>0</v>
      </c>
      <c r="E125" s="39">
        <f t="shared" si="9"/>
        <v>0</v>
      </c>
      <c r="F125" s="603">
        <f t="shared" si="9"/>
        <v>0</v>
      </c>
      <c r="G125" s="603">
        <f t="shared" si="9"/>
        <v>0</v>
      </c>
      <c r="H125" s="603">
        <f t="shared" si="9"/>
        <v>0</v>
      </c>
      <c r="I125" s="603">
        <f t="shared" si="9"/>
        <v>0</v>
      </c>
    </row>
    <row r="126" spans="1:9" ht="12.95" customHeight="1" x14ac:dyDescent="0.15">
      <c r="A126" s="761" t="s">
        <v>139</v>
      </c>
      <c r="B126" s="592" t="s">
        <v>575</v>
      </c>
      <c r="C126" s="134"/>
      <c r="D126" s="382"/>
      <c r="E126" s="382"/>
      <c r="F126" s="599"/>
      <c r="G126" s="599"/>
      <c r="H126" s="599"/>
      <c r="I126" s="599"/>
    </row>
    <row r="127" spans="1:9" ht="12.95" customHeight="1" x14ac:dyDescent="0.15">
      <c r="A127" s="761" t="s">
        <v>139</v>
      </c>
      <c r="B127" s="592" t="s">
        <v>576</v>
      </c>
      <c r="C127" s="134"/>
      <c r="D127" s="382"/>
      <c r="E127" s="382"/>
      <c r="F127" s="599"/>
      <c r="G127" s="599"/>
      <c r="H127" s="599"/>
      <c r="I127" s="599"/>
    </row>
    <row r="128" spans="1:9" ht="12.95" customHeight="1" x14ac:dyDescent="0.15">
      <c r="A128" s="761" t="s">
        <v>139</v>
      </c>
      <c r="B128" s="592" t="s">
        <v>577</v>
      </c>
      <c r="C128" s="134"/>
      <c r="D128" s="382"/>
      <c r="E128" s="382"/>
      <c r="F128" s="599"/>
      <c r="G128" s="599"/>
      <c r="H128" s="599"/>
      <c r="I128" s="599"/>
    </row>
    <row r="129" spans="1:9" ht="12.95" customHeight="1" x14ac:dyDescent="0.15">
      <c r="A129" s="761" t="s">
        <v>139</v>
      </c>
      <c r="B129" s="592" t="s">
        <v>578</v>
      </c>
      <c r="C129" s="134"/>
      <c r="D129" s="382"/>
      <c r="E129" s="382"/>
      <c r="F129" s="599"/>
      <c r="G129" s="599"/>
      <c r="H129" s="599"/>
      <c r="I129" s="599"/>
    </row>
    <row r="130" spans="1:9" ht="12.95" customHeight="1" x14ac:dyDescent="0.15">
      <c r="A130" s="761" t="s">
        <v>139</v>
      </c>
      <c r="B130" s="592" t="s">
        <v>579</v>
      </c>
      <c r="C130" s="134"/>
      <c r="D130" s="382"/>
      <c r="E130" s="382"/>
      <c r="F130" s="599"/>
      <c r="G130" s="599"/>
      <c r="H130" s="599"/>
      <c r="I130" s="599"/>
    </row>
    <row r="131" spans="1:9" ht="12.95" customHeight="1" x14ac:dyDescent="0.15">
      <c r="A131" s="761" t="s">
        <v>139</v>
      </c>
      <c r="B131" s="592" t="s">
        <v>580</v>
      </c>
      <c r="C131" s="134"/>
      <c r="D131" s="382"/>
      <c r="E131" s="382"/>
      <c r="F131" s="599"/>
      <c r="G131" s="599"/>
      <c r="H131" s="599"/>
      <c r="I131" s="599"/>
    </row>
    <row r="132" spans="1:9" ht="12.95" customHeight="1" x14ac:dyDescent="0.15">
      <c r="A132" s="761" t="s">
        <v>139</v>
      </c>
      <c r="B132" s="592" t="s">
        <v>581</v>
      </c>
      <c r="C132" s="382"/>
      <c r="D132" s="382"/>
      <c r="E132" s="382"/>
      <c r="F132" s="599"/>
      <c r="G132" s="599"/>
      <c r="H132" s="599"/>
      <c r="I132" s="599"/>
    </row>
    <row r="133" spans="1:9" ht="12.95" customHeight="1" x14ac:dyDescent="0.15">
      <c r="A133" s="761" t="s">
        <v>139</v>
      </c>
      <c r="B133" s="592" t="s">
        <v>582</v>
      </c>
      <c r="C133" s="382"/>
      <c r="D133" s="382"/>
      <c r="E133" s="382"/>
      <c r="F133" s="599"/>
      <c r="G133" s="599"/>
      <c r="H133" s="599"/>
      <c r="I133" s="599"/>
    </row>
    <row r="134" spans="1:9" ht="12.95" customHeight="1" x14ac:dyDescent="0.15">
      <c r="A134" s="761" t="s">
        <v>139</v>
      </c>
      <c r="B134" s="592" t="s">
        <v>583</v>
      </c>
      <c r="C134" s="382"/>
      <c r="D134" s="382"/>
      <c r="E134" s="382"/>
      <c r="F134" s="599"/>
      <c r="G134" s="599"/>
      <c r="H134" s="599"/>
      <c r="I134" s="599"/>
    </row>
    <row r="135" spans="1:9" ht="12.95" customHeight="1" x14ac:dyDescent="0.15">
      <c r="A135" s="761" t="s">
        <v>139</v>
      </c>
      <c r="B135" s="592" t="s">
        <v>584</v>
      </c>
      <c r="C135" s="134"/>
      <c r="D135" s="382"/>
      <c r="E135" s="382"/>
      <c r="F135" s="599"/>
      <c r="G135" s="599"/>
      <c r="H135" s="599"/>
      <c r="I135" s="599"/>
    </row>
    <row r="136" spans="1:9" ht="12.95" customHeight="1" x14ac:dyDescent="0.15">
      <c r="A136" s="882" t="s">
        <v>139</v>
      </c>
      <c r="B136" s="600" t="s">
        <v>369</v>
      </c>
      <c r="C136" s="60"/>
      <c r="D136" s="495"/>
      <c r="E136" s="495"/>
      <c r="F136" s="601"/>
      <c r="G136" s="601"/>
      <c r="H136" s="601"/>
      <c r="I136" s="601"/>
    </row>
    <row r="137" spans="1:9" ht="12.95" customHeight="1" x14ac:dyDescent="0.15">
      <c r="A137" s="881" t="s">
        <v>140</v>
      </c>
      <c r="B137" s="602" t="s">
        <v>129</v>
      </c>
      <c r="C137" s="39">
        <f>SUM(C144:C146)</f>
        <v>0</v>
      </c>
      <c r="D137" s="39">
        <f t="shared" ref="D137:I137" si="10">SUM(D138:D148)</f>
        <v>0</v>
      </c>
      <c r="E137" s="39">
        <f t="shared" si="10"/>
        <v>0</v>
      </c>
      <c r="F137" s="603">
        <f t="shared" si="10"/>
        <v>0</v>
      </c>
      <c r="G137" s="603">
        <f t="shared" si="10"/>
        <v>0</v>
      </c>
      <c r="H137" s="603">
        <f t="shared" si="10"/>
        <v>0</v>
      </c>
      <c r="I137" s="603">
        <f t="shared" si="10"/>
        <v>0</v>
      </c>
    </row>
    <row r="138" spans="1:9" ht="12.95" customHeight="1" x14ac:dyDescent="0.15">
      <c r="A138" s="761" t="s">
        <v>140</v>
      </c>
      <c r="B138" s="592" t="s">
        <v>575</v>
      </c>
      <c r="C138" s="134"/>
      <c r="D138" s="382"/>
      <c r="E138" s="382"/>
      <c r="F138" s="599"/>
      <c r="G138" s="599"/>
      <c r="H138" s="599"/>
      <c r="I138" s="599"/>
    </row>
    <row r="139" spans="1:9" ht="12.95" customHeight="1" x14ac:dyDescent="0.15">
      <c r="A139" s="761" t="s">
        <v>140</v>
      </c>
      <c r="B139" s="592" t="s">
        <v>576</v>
      </c>
      <c r="C139" s="134"/>
      <c r="D139" s="382"/>
      <c r="E139" s="382"/>
      <c r="F139" s="599"/>
      <c r="G139" s="599"/>
      <c r="H139" s="599"/>
      <c r="I139" s="599"/>
    </row>
    <row r="140" spans="1:9" ht="12.95" customHeight="1" x14ac:dyDescent="0.15">
      <c r="A140" s="761" t="s">
        <v>140</v>
      </c>
      <c r="B140" s="592" t="s">
        <v>577</v>
      </c>
      <c r="C140" s="134"/>
      <c r="D140" s="382"/>
      <c r="E140" s="382"/>
      <c r="F140" s="599"/>
      <c r="G140" s="599"/>
      <c r="H140" s="599"/>
      <c r="I140" s="599"/>
    </row>
    <row r="141" spans="1:9" ht="12.95" customHeight="1" x14ac:dyDescent="0.15">
      <c r="A141" s="761" t="s">
        <v>140</v>
      </c>
      <c r="B141" s="592" t="s">
        <v>578</v>
      </c>
      <c r="C141" s="134"/>
      <c r="D141" s="382"/>
      <c r="E141" s="382"/>
      <c r="F141" s="599"/>
      <c r="G141" s="599"/>
      <c r="H141" s="599"/>
      <c r="I141" s="599"/>
    </row>
    <row r="142" spans="1:9" ht="12.95" customHeight="1" x14ac:dyDescent="0.15">
      <c r="A142" s="761" t="s">
        <v>140</v>
      </c>
      <c r="B142" s="592" t="s">
        <v>579</v>
      </c>
      <c r="C142" s="134"/>
      <c r="D142" s="382"/>
      <c r="E142" s="382"/>
      <c r="F142" s="599"/>
      <c r="G142" s="599"/>
      <c r="H142" s="599"/>
      <c r="I142" s="599"/>
    </row>
    <row r="143" spans="1:9" ht="12.95" customHeight="1" x14ac:dyDescent="0.15">
      <c r="A143" s="761" t="s">
        <v>140</v>
      </c>
      <c r="B143" s="592" t="s">
        <v>580</v>
      </c>
      <c r="C143" s="134"/>
      <c r="D143" s="382"/>
      <c r="E143" s="382"/>
      <c r="F143" s="599"/>
      <c r="G143" s="599"/>
      <c r="H143" s="599"/>
      <c r="I143" s="599"/>
    </row>
    <row r="144" spans="1:9" ht="12.95" customHeight="1" x14ac:dyDescent="0.15">
      <c r="A144" s="761" t="s">
        <v>140</v>
      </c>
      <c r="B144" s="592" t="s">
        <v>581</v>
      </c>
      <c r="C144" s="382"/>
      <c r="D144" s="382"/>
      <c r="E144" s="382"/>
      <c r="F144" s="599"/>
      <c r="G144" s="599"/>
      <c r="H144" s="599"/>
      <c r="I144" s="599"/>
    </row>
    <row r="145" spans="1:9" ht="12.95" customHeight="1" x14ac:dyDescent="0.15">
      <c r="A145" s="761" t="s">
        <v>140</v>
      </c>
      <c r="B145" s="592" t="s">
        <v>582</v>
      </c>
      <c r="C145" s="382"/>
      <c r="D145" s="382"/>
      <c r="E145" s="382"/>
      <c r="F145" s="599"/>
      <c r="G145" s="599"/>
      <c r="H145" s="599"/>
      <c r="I145" s="599"/>
    </row>
    <row r="146" spans="1:9" ht="12.95" customHeight="1" x14ac:dyDescent="0.15">
      <c r="A146" s="761" t="s">
        <v>140</v>
      </c>
      <c r="B146" s="592" t="s">
        <v>583</v>
      </c>
      <c r="C146" s="382"/>
      <c r="D146" s="382"/>
      <c r="E146" s="382"/>
      <c r="F146" s="599"/>
      <c r="G146" s="599"/>
      <c r="H146" s="599"/>
      <c r="I146" s="599"/>
    </row>
    <row r="147" spans="1:9" ht="12.95" customHeight="1" x14ac:dyDescent="0.15">
      <c r="A147" s="761" t="s">
        <v>140</v>
      </c>
      <c r="B147" s="592" t="s">
        <v>584</v>
      </c>
      <c r="C147" s="134"/>
      <c r="D147" s="382"/>
      <c r="E147" s="382"/>
      <c r="F147" s="599"/>
      <c r="G147" s="599"/>
      <c r="H147" s="599"/>
      <c r="I147" s="599"/>
    </row>
    <row r="148" spans="1:9" ht="12.95" customHeight="1" x14ac:dyDescent="0.15">
      <c r="A148" s="882" t="s">
        <v>140</v>
      </c>
      <c r="B148" s="600" t="s">
        <v>369</v>
      </c>
      <c r="C148" s="60"/>
      <c r="D148" s="495"/>
      <c r="E148" s="495"/>
      <c r="F148" s="601"/>
      <c r="G148" s="601"/>
      <c r="H148" s="601"/>
      <c r="I148" s="601"/>
    </row>
    <row r="149" spans="1:9" ht="12.95" customHeight="1" x14ac:dyDescent="0.15">
      <c r="A149" s="881" t="s">
        <v>99</v>
      </c>
      <c r="B149" s="602" t="s">
        <v>129</v>
      </c>
      <c r="C149" s="39">
        <f>SUM(C156:C158)</f>
        <v>0</v>
      </c>
      <c r="D149" s="39">
        <f t="shared" ref="D149:I149" si="11">SUM(D150:D160)</f>
        <v>0</v>
      </c>
      <c r="E149" s="39">
        <f t="shared" si="11"/>
        <v>0</v>
      </c>
      <c r="F149" s="603">
        <f t="shared" si="11"/>
        <v>0</v>
      </c>
      <c r="G149" s="603">
        <f t="shared" si="11"/>
        <v>0</v>
      </c>
      <c r="H149" s="603">
        <f t="shared" si="11"/>
        <v>0</v>
      </c>
      <c r="I149" s="603">
        <f t="shared" si="11"/>
        <v>0</v>
      </c>
    </row>
    <row r="150" spans="1:9" ht="12.95" customHeight="1" x14ac:dyDescent="0.15">
      <c r="A150" s="761" t="s">
        <v>99</v>
      </c>
      <c r="B150" s="592" t="s">
        <v>575</v>
      </c>
      <c r="C150" s="134"/>
      <c r="D150" s="382"/>
      <c r="E150" s="382"/>
      <c r="F150" s="599"/>
      <c r="G150" s="599"/>
      <c r="H150" s="599"/>
      <c r="I150" s="599"/>
    </row>
    <row r="151" spans="1:9" ht="12.95" customHeight="1" x14ac:dyDescent="0.15">
      <c r="A151" s="761" t="s">
        <v>99</v>
      </c>
      <c r="B151" s="592" t="s">
        <v>576</v>
      </c>
      <c r="C151" s="134"/>
      <c r="D151" s="382"/>
      <c r="E151" s="382"/>
      <c r="F151" s="599"/>
      <c r="G151" s="599"/>
      <c r="H151" s="599"/>
      <c r="I151" s="599"/>
    </row>
    <row r="152" spans="1:9" ht="12.95" customHeight="1" x14ac:dyDescent="0.15">
      <c r="A152" s="761" t="s">
        <v>99</v>
      </c>
      <c r="B152" s="592" t="s">
        <v>577</v>
      </c>
      <c r="C152" s="134"/>
      <c r="D152" s="382"/>
      <c r="E152" s="382"/>
      <c r="F152" s="599"/>
      <c r="G152" s="599"/>
      <c r="H152" s="599"/>
      <c r="I152" s="599"/>
    </row>
    <row r="153" spans="1:9" ht="12.95" customHeight="1" x14ac:dyDescent="0.15">
      <c r="A153" s="761" t="s">
        <v>99</v>
      </c>
      <c r="B153" s="592" t="s">
        <v>578</v>
      </c>
      <c r="C153" s="134"/>
      <c r="D153" s="382"/>
      <c r="E153" s="382"/>
      <c r="F153" s="599"/>
      <c r="G153" s="599"/>
      <c r="H153" s="599"/>
      <c r="I153" s="599"/>
    </row>
    <row r="154" spans="1:9" ht="12.95" customHeight="1" x14ac:dyDescent="0.15">
      <c r="A154" s="761" t="s">
        <v>99</v>
      </c>
      <c r="B154" s="592" t="s">
        <v>579</v>
      </c>
      <c r="C154" s="134"/>
      <c r="D154" s="382"/>
      <c r="E154" s="382"/>
      <c r="F154" s="599"/>
      <c r="G154" s="599"/>
      <c r="H154" s="599"/>
      <c r="I154" s="599"/>
    </row>
    <row r="155" spans="1:9" ht="12.95" customHeight="1" x14ac:dyDescent="0.15">
      <c r="A155" s="761" t="s">
        <v>99</v>
      </c>
      <c r="B155" s="592" t="s">
        <v>580</v>
      </c>
      <c r="C155" s="134"/>
      <c r="D155" s="382"/>
      <c r="E155" s="382"/>
      <c r="F155" s="599"/>
      <c r="G155" s="599"/>
      <c r="H155" s="599"/>
      <c r="I155" s="599"/>
    </row>
    <row r="156" spans="1:9" ht="12.95" customHeight="1" x14ac:dyDescent="0.15">
      <c r="A156" s="761" t="s">
        <v>99</v>
      </c>
      <c r="B156" s="592" t="s">
        <v>581</v>
      </c>
      <c r="C156" s="382"/>
      <c r="D156" s="382"/>
      <c r="E156" s="382"/>
      <c r="F156" s="599"/>
      <c r="G156" s="599"/>
      <c r="H156" s="599"/>
      <c r="I156" s="599"/>
    </row>
    <row r="157" spans="1:9" ht="12.95" customHeight="1" x14ac:dyDescent="0.15">
      <c r="A157" s="761" t="s">
        <v>99</v>
      </c>
      <c r="B157" s="592" t="s">
        <v>582</v>
      </c>
      <c r="C157" s="382"/>
      <c r="D157" s="382"/>
      <c r="E157" s="382"/>
      <c r="F157" s="599"/>
      <c r="G157" s="599"/>
      <c r="H157" s="599"/>
      <c r="I157" s="599"/>
    </row>
    <row r="158" spans="1:9" ht="12.95" customHeight="1" x14ac:dyDescent="0.15">
      <c r="A158" s="761" t="s">
        <v>99</v>
      </c>
      <c r="B158" s="592" t="s">
        <v>583</v>
      </c>
      <c r="C158" s="382"/>
      <c r="D158" s="382"/>
      <c r="E158" s="382"/>
      <c r="F158" s="599"/>
      <c r="G158" s="599"/>
      <c r="H158" s="599"/>
      <c r="I158" s="599"/>
    </row>
    <row r="159" spans="1:9" ht="12.95" customHeight="1" x14ac:dyDescent="0.15">
      <c r="A159" s="761" t="s">
        <v>99</v>
      </c>
      <c r="B159" s="592" t="s">
        <v>584</v>
      </c>
      <c r="C159" s="134"/>
      <c r="D159" s="382"/>
      <c r="E159" s="382"/>
      <c r="F159" s="599"/>
      <c r="G159" s="599"/>
      <c r="H159" s="599"/>
      <c r="I159" s="599"/>
    </row>
    <row r="160" spans="1:9" ht="12.95" customHeight="1" x14ac:dyDescent="0.15">
      <c r="A160" s="882" t="s">
        <v>99</v>
      </c>
      <c r="B160" s="600" t="s">
        <v>369</v>
      </c>
      <c r="C160" s="60"/>
      <c r="D160" s="495"/>
      <c r="E160" s="495"/>
      <c r="F160" s="601"/>
      <c r="G160" s="601"/>
      <c r="H160" s="601"/>
      <c r="I160" s="601"/>
    </row>
    <row r="161" spans="1:9" ht="12.95" customHeight="1" x14ac:dyDescent="0.15">
      <c r="A161" s="881" t="s">
        <v>101</v>
      </c>
      <c r="B161" s="602" t="s">
        <v>129</v>
      </c>
      <c r="C161" s="39">
        <f>SUM(C168:C170)</f>
        <v>0</v>
      </c>
      <c r="D161" s="39">
        <f t="shared" ref="D161:I161" si="12">SUM(D162:D172)</f>
        <v>0</v>
      </c>
      <c r="E161" s="39">
        <f t="shared" si="12"/>
        <v>0</v>
      </c>
      <c r="F161" s="603">
        <f t="shared" si="12"/>
        <v>0</v>
      </c>
      <c r="G161" s="603">
        <f t="shared" si="12"/>
        <v>0</v>
      </c>
      <c r="H161" s="603">
        <f t="shared" si="12"/>
        <v>0</v>
      </c>
      <c r="I161" s="603">
        <f t="shared" si="12"/>
        <v>0</v>
      </c>
    </row>
    <row r="162" spans="1:9" ht="12.95" customHeight="1" x14ac:dyDescent="0.15">
      <c r="A162" s="761" t="s">
        <v>101</v>
      </c>
      <c r="B162" s="592" t="s">
        <v>575</v>
      </c>
      <c r="C162" s="134"/>
      <c r="D162" s="382"/>
      <c r="E162" s="382"/>
      <c r="F162" s="599"/>
      <c r="G162" s="599"/>
      <c r="H162" s="599"/>
      <c r="I162" s="599"/>
    </row>
    <row r="163" spans="1:9" ht="12.95" customHeight="1" x14ac:dyDescent="0.15">
      <c r="A163" s="761" t="s">
        <v>101</v>
      </c>
      <c r="B163" s="592" t="s">
        <v>576</v>
      </c>
      <c r="C163" s="134"/>
      <c r="D163" s="382"/>
      <c r="E163" s="382"/>
      <c r="F163" s="599"/>
      <c r="G163" s="599"/>
      <c r="H163" s="599"/>
      <c r="I163" s="599"/>
    </row>
    <row r="164" spans="1:9" ht="12.95" customHeight="1" x14ac:dyDescent="0.15">
      <c r="A164" s="761" t="s">
        <v>101</v>
      </c>
      <c r="B164" s="592" t="s">
        <v>577</v>
      </c>
      <c r="C164" s="134"/>
      <c r="D164" s="382"/>
      <c r="E164" s="382"/>
      <c r="F164" s="599"/>
      <c r="G164" s="599"/>
      <c r="H164" s="599"/>
      <c r="I164" s="599"/>
    </row>
    <row r="165" spans="1:9" ht="12.95" customHeight="1" x14ac:dyDescent="0.15">
      <c r="A165" s="761" t="s">
        <v>101</v>
      </c>
      <c r="B165" s="592" t="s">
        <v>578</v>
      </c>
      <c r="C165" s="134"/>
      <c r="D165" s="382"/>
      <c r="E165" s="382"/>
      <c r="F165" s="599"/>
      <c r="G165" s="599"/>
      <c r="H165" s="599"/>
      <c r="I165" s="599"/>
    </row>
    <row r="166" spans="1:9" ht="12.95" customHeight="1" x14ac:dyDescent="0.15">
      <c r="A166" s="761" t="s">
        <v>101</v>
      </c>
      <c r="B166" s="592" t="s">
        <v>579</v>
      </c>
      <c r="C166" s="134"/>
      <c r="D166" s="382"/>
      <c r="E166" s="382"/>
      <c r="F166" s="599"/>
      <c r="G166" s="599"/>
      <c r="H166" s="599"/>
      <c r="I166" s="599"/>
    </row>
    <row r="167" spans="1:9" ht="12.95" customHeight="1" x14ac:dyDescent="0.15">
      <c r="A167" s="761" t="s">
        <v>101</v>
      </c>
      <c r="B167" s="592" t="s">
        <v>580</v>
      </c>
      <c r="C167" s="134"/>
      <c r="D167" s="382"/>
      <c r="E167" s="382"/>
      <c r="F167" s="599"/>
      <c r="G167" s="599"/>
      <c r="H167" s="599"/>
      <c r="I167" s="599"/>
    </row>
    <row r="168" spans="1:9" ht="12.95" customHeight="1" x14ac:dyDescent="0.15">
      <c r="A168" s="761" t="s">
        <v>101</v>
      </c>
      <c r="B168" s="592" t="s">
        <v>581</v>
      </c>
      <c r="C168" s="382"/>
      <c r="D168" s="382"/>
      <c r="E168" s="382"/>
      <c r="F168" s="599"/>
      <c r="G168" s="599"/>
      <c r="H168" s="599"/>
      <c r="I168" s="599"/>
    </row>
    <row r="169" spans="1:9" ht="12.95" customHeight="1" x14ac:dyDescent="0.15">
      <c r="A169" s="761" t="s">
        <v>101</v>
      </c>
      <c r="B169" s="592" t="s">
        <v>582</v>
      </c>
      <c r="C169" s="382"/>
      <c r="D169" s="382"/>
      <c r="E169" s="382"/>
      <c r="F169" s="599"/>
      <c r="G169" s="599"/>
      <c r="H169" s="599"/>
      <c r="I169" s="599"/>
    </row>
    <row r="170" spans="1:9" ht="12.95" customHeight="1" x14ac:dyDescent="0.15">
      <c r="A170" s="761" t="s">
        <v>101</v>
      </c>
      <c r="B170" s="592" t="s">
        <v>583</v>
      </c>
      <c r="C170" s="382"/>
      <c r="D170" s="382"/>
      <c r="E170" s="382"/>
      <c r="F170" s="599"/>
      <c r="G170" s="599"/>
      <c r="H170" s="599"/>
      <c r="I170" s="599"/>
    </row>
    <row r="171" spans="1:9" ht="12.95" customHeight="1" x14ac:dyDescent="0.15">
      <c r="A171" s="761" t="s">
        <v>101</v>
      </c>
      <c r="B171" s="592" t="s">
        <v>584</v>
      </c>
      <c r="C171" s="134"/>
      <c r="D171" s="382"/>
      <c r="E171" s="382"/>
      <c r="F171" s="599"/>
      <c r="G171" s="599"/>
      <c r="H171" s="599"/>
      <c r="I171" s="599"/>
    </row>
    <row r="172" spans="1:9" ht="12.95" customHeight="1" x14ac:dyDescent="0.15">
      <c r="A172" s="882" t="s">
        <v>101</v>
      </c>
      <c r="B172" s="600" t="s">
        <v>369</v>
      </c>
      <c r="C172" s="60"/>
      <c r="D172" s="495"/>
      <c r="E172" s="495"/>
      <c r="F172" s="601"/>
      <c r="G172" s="601"/>
      <c r="H172" s="601"/>
      <c r="I172" s="601"/>
    </row>
    <row r="173" spans="1:9" ht="12.95" customHeight="1" x14ac:dyDescent="0.15">
      <c r="A173" s="881" t="s">
        <v>102</v>
      </c>
      <c r="B173" s="602" t="s">
        <v>129</v>
      </c>
      <c r="C173" s="39">
        <f>SUM(C180:C182)</f>
        <v>0</v>
      </c>
      <c r="D173" s="39">
        <f t="shared" ref="D173:I173" si="13">SUM(D174:D184)</f>
        <v>0</v>
      </c>
      <c r="E173" s="39">
        <f t="shared" si="13"/>
        <v>0</v>
      </c>
      <c r="F173" s="603">
        <f t="shared" si="13"/>
        <v>0</v>
      </c>
      <c r="G173" s="603">
        <f t="shared" si="13"/>
        <v>0</v>
      </c>
      <c r="H173" s="603">
        <f t="shared" si="13"/>
        <v>0</v>
      </c>
      <c r="I173" s="603">
        <f t="shared" si="13"/>
        <v>0</v>
      </c>
    </row>
    <row r="174" spans="1:9" ht="12.95" customHeight="1" x14ac:dyDescent="0.15">
      <c r="A174" s="761" t="s">
        <v>102</v>
      </c>
      <c r="B174" s="592" t="s">
        <v>575</v>
      </c>
      <c r="C174" s="134"/>
      <c r="D174" s="382"/>
      <c r="E174" s="382"/>
      <c r="F174" s="599"/>
      <c r="G174" s="599"/>
      <c r="H174" s="599"/>
      <c r="I174" s="599"/>
    </row>
    <row r="175" spans="1:9" ht="12.95" customHeight="1" x14ac:dyDescent="0.15">
      <c r="A175" s="761" t="s">
        <v>102</v>
      </c>
      <c r="B175" s="592" t="s">
        <v>576</v>
      </c>
      <c r="C175" s="134"/>
      <c r="D175" s="382"/>
      <c r="E175" s="382"/>
      <c r="F175" s="599"/>
      <c r="G175" s="599"/>
      <c r="H175" s="599"/>
      <c r="I175" s="599"/>
    </row>
    <row r="176" spans="1:9" ht="12.95" customHeight="1" x14ac:dyDescent="0.15">
      <c r="A176" s="761" t="s">
        <v>102</v>
      </c>
      <c r="B176" s="592" t="s">
        <v>577</v>
      </c>
      <c r="C176" s="134"/>
      <c r="D176" s="382"/>
      <c r="E176" s="382"/>
      <c r="F176" s="599"/>
      <c r="G176" s="599"/>
      <c r="H176" s="599"/>
      <c r="I176" s="599"/>
    </row>
    <row r="177" spans="1:9" ht="12.95" customHeight="1" x14ac:dyDescent="0.15">
      <c r="A177" s="761" t="s">
        <v>102</v>
      </c>
      <c r="B177" s="592" t="s">
        <v>578</v>
      </c>
      <c r="C177" s="134"/>
      <c r="D177" s="382"/>
      <c r="E177" s="382"/>
      <c r="F177" s="599"/>
      <c r="G177" s="599"/>
      <c r="H177" s="599"/>
      <c r="I177" s="599"/>
    </row>
    <row r="178" spans="1:9" ht="12.95" customHeight="1" x14ac:dyDescent="0.15">
      <c r="A178" s="761" t="s">
        <v>102</v>
      </c>
      <c r="B178" s="592" t="s">
        <v>579</v>
      </c>
      <c r="C178" s="134"/>
      <c r="D178" s="382"/>
      <c r="E178" s="382"/>
      <c r="F178" s="599"/>
      <c r="G178" s="599"/>
      <c r="H178" s="599"/>
      <c r="I178" s="599"/>
    </row>
    <row r="179" spans="1:9" ht="12.95" customHeight="1" x14ac:dyDescent="0.15">
      <c r="A179" s="761" t="s">
        <v>102</v>
      </c>
      <c r="B179" s="592" t="s">
        <v>580</v>
      </c>
      <c r="C179" s="134"/>
      <c r="D179" s="382"/>
      <c r="E179" s="382"/>
      <c r="F179" s="599"/>
      <c r="G179" s="599"/>
      <c r="H179" s="599"/>
      <c r="I179" s="599"/>
    </row>
    <row r="180" spans="1:9" ht="12.95" customHeight="1" x14ac:dyDescent="0.15">
      <c r="A180" s="761" t="s">
        <v>102</v>
      </c>
      <c r="B180" s="592" t="s">
        <v>581</v>
      </c>
      <c r="C180" s="382"/>
      <c r="D180" s="382"/>
      <c r="E180" s="382"/>
      <c r="F180" s="599"/>
      <c r="G180" s="599"/>
      <c r="H180" s="599"/>
      <c r="I180" s="599"/>
    </row>
    <row r="181" spans="1:9" ht="12.95" customHeight="1" x14ac:dyDescent="0.15">
      <c r="A181" s="761" t="s">
        <v>102</v>
      </c>
      <c r="B181" s="592" t="s">
        <v>582</v>
      </c>
      <c r="C181" s="382"/>
      <c r="D181" s="382"/>
      <c r="E181" s="382"/>
      <c r="F181" s="599"/>
      <c r="G181" s="599"/>
      <c r="H181" s="599"/>
      <c r="I181" s="599"/>
    </row>
    <row r="182" spans="1:9" ht="12.95" customHeight="1" x14ac:dyDescent="0.15">
      <c r="A182" s="761" t="s">
        <v>102</v>
      </c>
      <c r="B182" s="592" t="s">
        <v>583</v>
      </c>
      <c r="C182" s="382"/>
      <c r="D182" s="382"/>
      <c r="E182" s="382"/>
      <c r="F182" s="599"/>
      <c r="G182" s="599"/>
      <c r="H182" s="599"/>
      <c r="I182" s="599"/>
    </row>
    <row r="183" spans="1:9" ht="12.95" customHeight="1" x14ac:dyDescent="0.15">
      <c r="A183" s="761" t="s">
        <v>102</v>
      </c>
      <c r="B183" s="592" t="s">
        <v>584</v>
      </c>
      <c r="C183" s="134"/>
      <c r="D183" s="382"/>
      <c r="E183" s="382"/>
      <c r="F183" s="599"/>
      <c r="G183" s="599"/>
      <c r="H183" s="599"/>
      <c r="I183" s="599"/>
    </row>
    <row r="184" spans="1:9" ht="12.95" customHeight="1" x14ac:dyDescent="0.15">
      <c r="A184" s="883" t="s">
        <v>102</v>
      </c>
      <c r="B184" s="604" t="s">
        <v>369</v>
      </c>
      <c r="C184" s="100"/>
      <c r="D184" s="498"/>
      <c r="E184" s="498"/>
      <c r="F184" s="605"/>
      <c r="G184" s="605"/>
      <c r="H184" s="605"/>
      <c r="I184" s="605"/>
    </row>
    <row r="185" spans="1:9" x14ac:dyDescent="0.15">
      <c r="A185" s="658" t="s">
        <v>585</v>
      </c>
      <c r="B185" s="135"/>
      <c r="C185" s="135"/>
      <c r="D185" s="135"/>
      <c r="E185" s="135"/>
      <c r="F185" s="135"/>
      <c r="G185" s="135"/>
      <c r="H185" s="135"/>
      <c r="I185" s="135"/>
    </row>
    <row r="186" spans="1:9" ht="12.95" customHeight="1" x14ac:dyDescent="0.15">
      <c r="A186" s="6" t="s">
        <v>701</v>
      </c>
    </row>
    <row r="187" spans="1:9" ht="12.95" customHeight="1" x14ac:dyDescent="0.15">
      <c r="A187" s="6" t="s">
        <v>702</v>
      </c>
    </row>
    <row r="188" spans="1:9" ht="12.95" customHeight="1" x14ac:dyDescent="0.15">
      <c r="A188" s="6" t="s">
        <v>588</v>
      </c>
    </row>
    <row r="189" spans="1:9" ht="12.95" customHeight="1" x14ac:dyDescent="0.15">
      <c r="A189" s="6" t="s">
        <v>589</v>
      </c>
    </row>
    <row r="190" spans="1:9" ht="12.95" customHeight="1" x14ac:dyDescent="0.15">
      <c r="A190" s="6" t="s">
        <v>590</v>
      </c>
    </row>
    <row r="191" spans="1:9" ht="12.95" customHeight="1" x14ac:dyDescent="0.15"/>
  </sheetData>
  <sheetProtection autoFilter="0"/>
  <autoFilter ref="A4:I184" xr:uid="{00000000-0001-0000-3000-000000000000}"/>
  <mergeCells count="22">
    <mergeCell ref="E3:F3"/>
    <mergeCell ref="G3:G4"/>
    <mergeCell ref="H3:I3"/>
    <mergeCell ref="A5:A16"/>
    <mergeCell ref="A17:A28"/>
    <mergeCell ref="C3:C4"/>
    <mergeCell ref="D3:D4"/>
    <mergeCell ref="A29:A40"/>
    <mergeCell ref="A41:A52"/>
    <mergeCell ref="A53:A64"/>
    <mergeCell ref="A3:A4"/>
    <mergeCell ref="B3:B4"/>
    <mergeCell ref="A137:A148"/>
    <mergeCell ref="A149:A160"/>
    <mergeCell ref="A161:A172"/>
    <mergeCell ref="A173:A184"/>
    <mergeCell ref="A65:A76"/>
    <mergeCell ref="A77:A88"/>
    <mergeCell ref="A89:A100"/>
    <mergeCell ref="A101:A112"/>
    <mergeCell ref="A113:A124"/>
    <mergeCell ref="A125:A136"/>
  </mergeCells>
  <phoneticPr fontId="4"/>
  <pageMargins left="0.39370078740157483" right="0.19685039370078741" top="0.78740157480314965" bottom="0.19685039370078741" header="0" footer="0"/>
  <pageSetup paperSize="9" scale="87" fitToHeight="0" pageOrder="overThenDown" orientation="portrait" r:id="rId1"/>
  <headerFooter alignWithMargins="0"/>
  <rowBreaks count="2" manualBreakCount="2">
    <brk id="64" max="16383" man="1"/>
    <brk id="124" max="16383" man="1"/>
  </rowBreaks>
  <colBreaks count="2" manualBreakCount="2">
    <brk id="11" max="1048575" man="1"/>
    <brk id="21"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53</vt:i4>
      </vt:variant>
      <vt:variant>
        <vt:lpstr>名前付き一覧</vt:lpstr>
      </vt:variant>
      <vt:variant>
        <vt:i4>44</vt:i4>
      </vt:variant>
    </vt:vector>
  </HeadingPairs>
  <TitlesOfParts>
    <vt:vector size="97" baseType="lpstr">
      <vt:lpstr>表紙</vt:lpstr>
      <vt:lpstr>凡例</vt:lpstr>
      <vt:lpstr>目次</vt:lpstr>
      <vt:lpstr>1-表</vt:lpstr>
      <vt:lpstr>1-1</vt:lpstr>
      <vt:lpstr>1-2</vt:lpstr>
      <vt:lpstr>1-3</vt:lpstr>
      <vt:lpstr>1-4</vt:lpstr>
      <vt:lpstr>1-5</vt:lpstr>
      <vt:lpstr>1-6</vt:lpstr>
      <vt:lpstr>1-7</vt:lpstr>
      <vt:lpstr>1-8</vt:lpstr>
      <vt:lpstr>1-9</vt:lpstr>
      <vt:lpstr>1-10</vt:lpstr>
      <vt:lpstr>1-11</vt:lpstr>
      <vt:lpstr>1-12</vt:lpstr>
      <vt:lpstr>2-表</vt:lpstr>
      <vt:lpstr>2-1</vt:lpstr>
      <vt:lpstr>2-2</vt:lpstr>
      <vt:lpstr>2-3</vt:lpstr>
      <vt:lpstr>2-4</vt:lpstr>
      <vt:lpstr>2-5</vt:lpstr>
      <vt:lpstr>3-表</vt:lpstr>
      <vt:lpstr>3-1</vt:lpstr>
      <vt:lpstr>3-2</vt:lpstr>
      <vt:lpstr>3-3</vt:lpstr>
      <vt:lpstr>4-表</vt:lpstr>
      <vt:lpstr>4-1</vt:lpstr>
      <vt:lpstr>4-2</vt:lpstr>
      <vt:lpstr>5-表</vt:lpstr>
      <vt:lpstr>5-1</vt:lpstr>
      <vt:lpstr>5-2</vt:lpstr>
      <vt:lpstr>6-表</vt:lpstr>
      <vt:lpstr>6-1</vt:lpstr>
      <vt:lpstr>6-2</vt:lpstr>
      <vt:lpstr>7-表</vt:lpstr>
      <vt:lpstr>7-1</vt:lpstr>
      <vt:lpstr>7-2</vt:lpstr>
      <vt:lpstr>8-表</vt:lpstr>
      <vt:lpstr>8-1</vt:lpstr>
      <vt:lpstr>9-表</vt:lpstr>
      <vt:lpstr>9-1</vt:lpstr>
      <vt:lpstr>9-2</vt:lpstr>
      <vt:lpstr>帰-表</vt:lpstr>
      <vt:lpstr>帰-1</vt:lpstr>
      <vt:lpstr>官-表</vt:lpstr>
      <vt:lpstr>官-1</vt:lpstr>
      <vt:lpstr>官-2</vt:lpstr>
      <vt:lpstr>官-3</vt:lpstr>
      <vt:lpstr>官-4</vt:lpstr>
      <vt:lpstr>官-5</vt:lpstr>
      <vt:lpstr>官-6</vt:lpstr>
      <vt:lpstr>官-7</vt:lpstr>
      <vt:lpstr>'2-2'!Print_Area</vt:lpstr>
      <vt:lpstr>'3-1'!Print_Area</vt:lpstr>
      <vt:lpstr>'3-2'!Print_Area</vt:lpstr>
      <vt:lpstr>'4-2'!Print_Area</vt:lpstr>
      <vt:lpstr>'6-1'!Print_Area</vt:lpstr>
      <vt:lpstr>'9-1'!Print_Area</vt:lpstr>
      <vt:lpstr>'官-5'!Print_Area</vt:lpstr>
      <vt:lpstr>'1-1'!Print_Titles</vt:lpstr>
      <vt:lpstr>'1-10'!Print_Titles</vt:lpstr>
      <vt:lpstr>'1-11'!Print_Titles</vt:lpstr>
      <vt:lpstr>'1-12'!Print_Titles</vt:lpstr>
      <vt:lpstr>'1-2'!Print_Titles</vt:lpstr>
      <vt:lpstr>'1-3'!Print_Titles</vt:lpstr>
      <vt:lpstr>'1-4'!Print_Titles</vt:lpstr>
      <vt:lpstr>'1-6'!Print_Titles</vt:lpstr>
      <vt:lpstr>'1-7'!Print_Titles</vt:lpstr>
      <vt:lpstr>'1-8'!Print_Titles</vt:lpstr>
      <vt:lpstr>'1-9'!Print_Titles</vt:lpstr>
      <vt:lpstr>'2-1'!Print_Titles</vt:lpstr>
      <vt:lpstr>'2-2'!Print_Titles</vt:lpstr>
      <vt:lpstr>'2-3'!Print_Titles</vt:lpstr>
      <vt:lpstr>'2-4'!Print_Titles</vt:lpstr>
      <vt:lpstr>'2-5'!Print_Titles</vt:lpstr>
      <vt:lpstr>'3-1'!Print_Titles</vt:lpstr>
      <vt:lpstr>'3-2'!Print_Titles</vt:lpstr>
      <vt:lpstr>'3-3'!Print_Titles</vt:lpstr>
      <vt:lpstr>'4-1'!Print_Titles</vt:lpstr>
      <vt:lpstr>'4-2'!Print_Titles</vt:lpstr>
      <vt:lpstr>'5-1'!Print_Titles</vt:lpstr>
      <vt:lpstr>'5-2'!Print_Titles</vt:lpstr>
      <vt:lpstr>'6-1'!Print_Titles</vt:lpstr>
      <vt:lpstr>'6-2'!Print_Titles</vt:lpstr>
      <vt:lpstr>'7-1'!Print_Titles</vt:lpstr>
      <vt:lpstr>'7-2'!Print_Titles</vt:lpstr>
      <vt:lpstr>'8-1'!Print_Titles</vt:lpstr>
      <vt:lpstr>'9-1'!Print_Titles</vt:lpstr>
      <vt:lpstr>'9-2'!Print_Titles</vt:lpstr>
      <vt:lpstr>'官-1'!Print_Titles</vt:lpstr>
      <vt:lpstr>'官-2'!Print_Titles</vt:lpstr>
      <vt:lpstr>'官-3'!Print_Titles</vt:lpstr>
      <vt:lpstr>'官-4'!Print_Titles</vt:lpstr>
      <vt:lpstr>'官-5'!Print_Titles</vt:lpstr>
      <vt:lpstr>'官-7'!Print_Titles</vt:lpstr>
      <vt:lpstr>'帰-1'!Print_Titles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2026-02-27T04:27:59Z</dcterms:created>
  <dcterms:modified xsi:type="dcterms:W3CDTF">2026-03-03T04:24:16Z</dcterms:modified>
  <cp:category/>
  <cp:contentStatus/>
</cp:coreProperties>
</file>